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dschiller/Desktop/"/>
    </mc:Choice>
  </mc:AlternateContent>
  <xr:revisionPtr revIDLastSave="0" documentId="8_{E20E606E-BBB4-8146-A720-37A84F9E48BE}" xr6:coauthVersionLast="45" xr6:coauthVersionMax="45" xr10:uidLastSave="{00000000-0000-0000-0000-000000000000}"/>
  <bookViews>
    <workbookView xWindow="0" yWindow="460" windowWidth="29040" windowHeight="18740" xr2:uid="{00000000-000D-0000-FFFF-FFFF00000000}"/>
  </bookViews>
  <sheets>
    <sheet name="PA Direct Price List" sheetId="8" r:id="rId1"/>
    <sheet name="Price List - No Mazza" sheetId="1" r:id="rId2"/>
    <sheet name="Mazza Price Sheet" sheetId="7" r:id="rId3"/>
    <sheet name="RoundTop Dist - Cheese" sheetId="6" r:id="rId4"/>
    <sheet name="Sheet1" sheetId="5" r:id="rId5"/>
  </sheets>
  <definedNames>
    <definedName name="_xlnm.Print_Area" localSheetId="2">'Mazza Price Sheet'!$A$1:$P$52</definedName>
    <definedName name="_xlnm.Print_Area" localSheetId="0">'PA Direct Price List'!$A$1:$K$42</definedName>
    <definedName name="_xlnm.Print_Area" localSheetId="1">'Price List - No Mazza'!$A$1:$K$109</definedName>
    <definedName name="_xlnm.Print_Area" localSheetId="3">'RoundTop Dist - Cheese'!$A$1:$G$66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8" l="1"/>
  <c r="J41" i="8"/>
  <c r="I41" i="8"/>
  <c r="K40" i="8"/>
  <c r="J40" i="8"/>
  <c r="I40" i="8"/>
  <c r="K39" i="8"/>
  <c r="J39" i="8"/>
  <c r="I39" i="8"/>
  <c r="G38" i="8"/>
  <c r="G37" i="8"/>
  <c r="I37" i="8" s="1"/>
  <c r="G36" i="8"/>
  <c r="G35" i="8"/>
  <c r="I35" i="8" s="1"/>
  <c r="G34" i="8"/>
  <c r="K33" i="8"/>
  <c r="J33" i="8"/>
  <c r="I33" i="8"/>
  <c r="K32" i="8"/>
  <c r="J32" i="8"/>
  <c r="I32" i="8"/>
  <c r="G31" i="8"/>
  <c r="G30" i="8"/>
  <c r="I30" i="8" s="1"/>
  <c r="G29" i="8"/>
  <c r="I29" i="8" s="1"/>
  <c r="G28" i="8"/>
  <c r="I28" i="8" s="1"/>
  <c r="G27" i="8"/>
  <c r="K26" i="8"/>
  <c r="J26" i="8"/>
  <c r="I26" i="8"/>
  <c r="G25" i="8"/>
  <c r="G23" i="8"/>
  <c r="G22" i="8"/>
  <c r="G20" i="8"/>
  <c r="K19" i="8"/>
  <c r="J19" i="8"/>
  <c r="I19" i="8"/>
  <c r="G17" i="8"/>
  <c r="G16" i="8"/>
  <c r="G15" i="8"/>
  <c r="G14" i="8"/>
  <c r="G13" i="8"/>
  <c r="G12" i="8"/>
  <c r="K11" i="8"/>
  <c r="J11" i="8"/>
  <c r="I11" i="8"/>
  <c r="G9" i="8"/>
  <c r="I9" i="8" s="1"/>
  <c r="K8" i="8"/>
  <c r="J8" i="8"/>
  <c r="I8" i="8"/>
  <c r="K7" i="8"/>
  <c r="J7" i="8"/>
  <c r="I7" i="8"/>
  <c r="G6" i="8"/>
  <c r="K6" i="8" s="1"/>
  <c r="I14" i="8" l="1"/>
  <c r="J14" i="8"/>
  <c r="K12" i="8"/>
  <c r="K16" i="8"/>
  <c r="K9" i="8"/>
  <c r="K30" i="8"/>
  <c r="I23" i="8"/>
  <c r="J23" i="8"/>
  <c r="J30" i="8"/>
  <c r="J12" i="8"/>
  <c r="J16" i="8"/>
  <c r="K35" i="8"/>
  <c r="K37" i="8"/>
  <c r="J28" i="8"/>
  <c r="I12" i="8"/>
  <c r="K14" i="8"/>
  <c r="I16" i="8"/>
  <c r="K23" i="8"/>
  <c r="K28" i="8"/>
  <c r="J35" i="8"/>
  <c r="J37" i="8"/>
  <c r="J20" i="8"/>
  <c r="I20" i="8"/>
  <c r="J22" i="8"/>
  <c r="I22" i="8"/>
  <c r="K27" i="8"/>
  <c r="J27" i="8"/>
  <c r="K38" i="8"/>
  <c r="J38" i="8"/>
  <c r="K20" i="8"/>
  <c r="K22" i="8"/>
  <c r="J25" i="8"/>
  <c r="I25" i="8"/>
  <c r="I27" i="8"/>
  <c r="K36" i="8"/>
  <c r="J36" i="8"/>
  <c r="I38" i="8"/>
  <c r="I6" i="8"/>
  <c r="J13" i="8"/>
  <c r="I13" i="8"/>
  <c r="J15" i="8"/>
  <c r="I15" i="8"/>
  <c r="J17" i="8"/>
  <c r="I17" i="8"/>
  <c r="K25" i="8"/>
  <c r="K31" i="8"/>
  <c r="J31" i="8"/>
  <c r="K34" i="8"/>
  <c r="J34" i="8"/>
  <c r="I36" i="8"/>
  <c r="J6" i="8"/>
  <c r="J9" i="8"/>
  <c r="K13" i="8"/>
  <c r="K15" i="8"/>
  <c r="K17" i="8"/>
  <c r="K29" i="8"/>
  <c r="J29" i="8"/>
  <c r="I31" i="8"/>
  <c r="I34" i="8"/>
  <c r="M43" i="7"/>
  <c r="M42" i="7"/>
  <c r="M41" i="7"/>
  <c r="M40" i="7"/>
  <c r="M39" i="7"/>
  <c r="M38" i="7"/>
  <c r="M37" i="7"/>
  <c r="M36" i="7"/>
  <c r="M35" i="7"/>
  <c r="M34" i="7"/>
  <c r="M33" i="7"/>
  <c r="M32" i="7"/>
  <c r="L43" i="7"/>
  <c r="L42" i="7"/>
  <c r="L41" i="7"/>
  <c r="L40" i="7"/>
  <c r="L39" i="7"/>
  <c r="L38" i="7"/>
  <c r="L37" i="7"/>
  <c r="L36" i="7"/>
  <c r="L35" i="7"/>
  <c r="L34" i="7"/>
  <c r="L33" i="7"/>
  <c r="L32" i="7"/>
  <c r="K43" i="7"/>
  <c r="K42" i="7"/>
  <c r="K41" i="7"/>
  <c r="K40" i="7"/>
  <c r="K39" i="7"/>
  <c r="K38" i="7"/>
  <c r="K37" i="7"/>
  <c r="K36" i="7"/>
  <c r="K35" i="7"/>
  <c r="K34" i="7"/>
  <c r="K33" i="7"/>
  <c r="K32" i="7"/>
  <c r="P43" i="7"/>
  <c r="P42" i="7"/>
  <c r="P41" i="7"/>
  <c r="P40" i="7"/>
  <c r="P39" i="7"/>
  <c r="P38" i="7"/>
  <c r="P37" i="7"/>
  <c r="P36" i="7"/>
  <c r="P35" i="7"/>
  <c r="P34" i="7"/>
  <c r="P33" i="7"/>
  <c r="P32" i="7"/>
  <c r="O43" i="7"/>
  <c r="O42" i="7"/>
  <c r="O41" i="7"/>
  <c r="O40" i="7"/>
  <c r="O39" i="7"/>
  <c r="O38" i="7"/>
  <c r="O37" i="7"/>
  <c r="O36" i="7"/>
  <c r="O35" i="7"/>
  <c r="O34" i="7"/>
  <c r="O33" i="7"/>
  <c r="O32" i="7"/>
  <c r="N43" i="7"/>
  <c r="N42" i="7"/>
  <c r="N41" i="7"/>
  <c r="N40" i="7"/>
  <c r="N39" i="7"/>
  <c r="N38" i="7"/>
  <c r="N37" i="7"/>
  <c r="N36" i="7"/>
  <c r="N35" i="7"/>
  <c r="N34" i="7"/>
  <c r="N33" i="7"/>
  <c r="N32" i="7"/>
  <c r="K24" i="7"/>
  <c r="L24" i="7" s="1"/>
  <c r="M24" i="7" s="1"/>
  <c r="K23" i="7"/>
  <c r="L23" i="7" s="1"/>
  <c r="M23" i="7" s="1"/>
  <c r="K22" i="7"/>
  <c r="L22" i="7" s="1"/>
  <c r="M22" i="7" s="1"/>
  <c r="K21" i="7"/>
  <c r="L21" i="7" s="1"/>
  <c r="M21" i="7" s="1"/>
  <c r="K20" i="7"/>
  <c r="L20" i="7" s="1"/>
  <c r="M20" i="7" s="1"/>
  <c r="K19" i="7"/>
  <c r="L19" i="7" s="1"/>
  <c r="M19" i="7" s="1"/>
  <c r="K18" i="7"/>
  <c r="L18" i="7" s="1"/>
  <c r="M18" i="7" s="1"/>
  <c r="K17" i="7"/>
  <c r="L17" i="7" s="1"/>
  <c r="M17" i="7" s="1"/>
  <c r="K16" i="7"/>
  <c r="L16" i="7" s="1"/>
  <c r="M16" i="7" s="1"/>
  <c r="K15" i="7"/>
  <c r="L15" i="7" s="1"/>
  <c r="M15" i="7" s="1"/>
  <c r="K14" i="7"/>
  <c r="L14" i="7" s="1"/>
  <c r="M14" i="7" s="1"/>
  <c r="K13" i="7"/>
  <c r="L13" i="7" s="1"/>
  <c r="M13" i="7" s="1"/>
  <c r="F45" i="7" l="1"/>
  <c r="E45" i="7"/>
  <c r="G26" i="7"/>
  <c r="F26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H26" i="7" l="1"/>
  <c r="I26" i="7"/>
  <c r="I47" i="7" l="1"/>
  <c r="I48" i="7" s="1"/>
  <c r="I50" i="7" s="1"/>
  <c r="L51" i="1"/>
  <c r="M51" i="1" s="1"/>
  <c r="L50" i="1"/>
  <c r="M50" i="1" s="1"/>
  <c r="K51" i="1"/>
  <c r="J51" i="1"/>
  <c r="I51" i="1"/>
  <c r="K50" i="1"/>
  <c r="J50" i="1"/>
  <c r="I50" i="1"/>
  <c r="L77" i="1"/>
  <c r="L69" i="1"/>
  <c r="L33" i="1"/>
  <c r="L10" i="1"/>
  <c r="K46" i="1"/>
  <c r="J46" i="1"/>
  <c r="I46" i="1"/>
  <c r="L46" i="1"/>
  <c r="M46" i="1" s="1"/>
  <c r="L70" i="1"/>
  <c r="M70" i="1" s="1"/>
  <c r="K70" i="1"/>
  <c r="J70" i="1"/>
  <c r="I70" i="1"/>
  <c r="K18" i="1"/>
  <c r="J18" i="1"/>
  <c r="I18" i="1"/>
  <c r="K17" i="1"/>
  <c r="J17" i="1"/>
  <c r="I17" i="1"/>
  <c r="L18" i="1"/>
  <c r="M18" i="1" s="1"/>
  <c r="L17" i="1"/>
  <c r="M17" i="1" s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L64" i="1"/>
  <c r="M64" i="1" s="1"/>
  <c r="L63" i="1"/>
  <c r="M63" i="1" s="1"/>
  <c r="L62" i="1"/>
  <c r="M62" i="1" s="1"/>
  <c r="L61" i="1"/>
  <c r="M61" i="1"/>
  <c r="L60" i="1"/>
  <c r="M60" i="1"/>
  <c r="K107" i="1" l="1"/>
  <c r="J107" i="1"/>
  <c r="I107" i="1"/>
  <c r="K106" i="1"/>
  <c r="J106" i="1"/>
  <c r="I106" i="1"/>
  <c r="K105" i="1"/>
  <c r="J105" i="1"/>
  <c r="I105" i="1"/>
  <c r="K102" i="1"/>
  <c r="J102" i="1"/>
  <c r="I102" i="1"/>
  <c r="K101" i="1"/>
  <c r="J101" i="1"/>
  <c r="I101" i="1"/>
  <c r="K100" i="1"/>
  <c r="J100" i="1"/>
  <c r="I100" i="1"/>
  <c r="K98" i="1"/>
  <c r="J98" i="1"/>
  <c r="I98" i="1"/>
  <c r="K97" i="1"/>
  <c r="J97" i="1"/>
  <c r="I97" i="1"/>
  <c r="K96" i="1"/>
  <c r="J96" i="1"/>
  <c r="I96" i="1"/>
  <c r="K95" i="1"/>
  <c r="J95" i="1"/>
  <c r="I95" i="1"/>
  <c r="K89" i="1"/>
  <c r="J89" i="1"/>
  <c r="I89" i="1"/>
  <c r="K88" i="1"/>
  <c r="J88" i="1"/>
  <c r="I88" i="1"/>
  <c r="K82" i="1"/>
  <c r="J82" i="1"/>
  <c r="I82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4" i="1"/>
  <c r="J74" i="1"/>
  <c r="I74" i="1"/>
  <c r="K73" i="1"/>
  <c r="J73" i="1"/>
  <c r="I73" i="1"/>
  <c r="L66" i="1"/>
  <c r="M66" i="1" s="1"/>
  <c r="K66" i="1"/>
  <c r="J66" i="1"/>
  <c r="I66" i="1"/>
  <c r="K71" i="1"/>
  <c r="J71" i="1"/>
  <c r="I71" i="1"/>
  <c r="K69" i="1"/>
  <c r="J69" i="1"/>
  <c r="I69" i="1"/>
  <c r="K59" i="1"/>
  <c r="J59" i="1"/>
  <c r="I59" i="1"/>
  <c r="K58" i="1"/>
  <c r="J58" i="1"/>
  <c r="I58" i="1"/>
  <c r="K57" i="1"/>
  <c r="J57" i="1"/>
  <c r="I57" i="1"/>
  <c r="K55" i="1"/>
  <c r="J55" i="1"/>
  <c r="I55" i="1"/>
  <c r="K53" i="1"/>
  <c r="J53" i="1"/>
  <c r="I53" i="1"/>
  <c r="K48" i="1"/>
  <c r="J48" i="1"/>
  <c r="I48" i="1"/>
  <c r="K45" i="1"/>
  <c r="J45" i="1"/>
  <c r="I45" i="1"/>
  <c r="K38" i="1"/>
  <c r="J38" i="1"/>
  <c r="I38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8" i="1"/>
  <c r="J8" i="1"/>
  <c r="I8" i="1"/>
  <c r="K7" i="1"/>
  <c r="J7" i="1"/>
  <c r="I7" i="1"/>
  <c r="G108" i="1" l="1"/>
  <c r="L89" i="1"/>
  <c r="M89" i="1" s="1"/>
  <c r="G84" i="1"/>
  <c r="L88" i="1"/>
  <c r="M88" i="1" s="1"/>
  <c r="L84" i="1" l="1"/>
  <c r="M84" i="1" s="1"/>
  <c r="K84" i="1"/>
  <c r="J84" i="1"/>
  <c r="I84" i="1"/>
  <c r="L108" i="1"/>
  <c r="M108" i="1" s="1"/>
  <c r="J108" i="1"/>
  <c r="I108" i="1"/>
  <c r="K108" i="1"/>
  <c r="G68" i="1"/>
  <c r="F64" i="6"/>
  <c r="G62" i="6"/>
  <c r="G61" i="6"/>
  <c r="G60" i="6"/>
  <c r="G56" i="6"/>
  <c r="G55" i="6"/>
  <c r="G53" i="6"/>
  <c r="G52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3" i="6"/>
  <c r="G32" i="6"/>
  <c r="G31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3" i="6"/>
  <c r="G12" i="6"/>
  <c r="G11" i="6"/>
  <c r="G10" i="6"/>
  <c r="G64" i="6" l="1"/>
  <c r="L68" i="1"/>
  <c r="M68" i="1" s="1"/>
  <c r="K68" i="1"/>
  <c r="J68" i="1"/>
  <c r="I68" i="1"/>
  <c r="L55" i="1" l="1"/>
  <c r="M55" i="1" s="1"/>
  <c r="L45" i="1"/>
  <c r="M45" i="1" s="1"/>
  <c r="L16" i="1"/>
  <c r="M16" i="1" s="1"/>
  <c r="G44" i="1"/>
  <c r="G43" i="1"/>
  <c r="L43" i="1" l="1"/>
  <c r="M43" i="1" s="1"/>
  <c r="K43" i="1"/>
  <c r="J43" i="1"/>
  <c r="I43" i="1"/>
  <c r="L44" i="1"/>
  <c r="M44" i="1" s="1"/>
  <c r="K44" i="1"/>
  <c r="J44" i="1"/>
  <c r="I44" i="1"/>
  <c r="L102" i="1"/>
  <c r="M102" i="1" s="1"/>
  <c r="L101" i="1"/>
  <c r="M101" i="1" s="1"/>
  <c r="G99" i="1"/>
  <c r="G94" i="1"/>
  <c r="G93" i="1"/>
  <c r="G92" i="1"/>
  <c r="G91" i="1"/>
  <c r="G90" i="1"/>
  <c r="G87" i="1"/>
  <c r="G86" i="1"/>
  <c r="G85" i="1"/>
  <c r="G83" i="1"/>
  <c r="G81" i="1"/>
  <c r="G75" i="1"/>
  <c r="G54" i="1"/>
  <c r="G42" i="1"/>
  <c r="G41" i="1"/>
  <c r="G40" i="1"/>
  <c r="G39" i="1"/>
  <c r="L27" i="1"/>
  <c r="M27" i="1" s="1"/>
  <c r="L26" i="1"/>
  <c r="M26" i="1" s="1"/>
  <c r="G9" i="1"/>
  <c r="G6" i="1"/>
  <c r="K92" i="1" l="1"/>
  <c r="J92" i="1"/>
  <c r="I92" i="1"/>
  <c r="K81" i="1"/>
  <c r="J81" i="1"/>
  <c r="I81" i="1"/>
  <c r="K91" i="1"/>
  <c r="J91" i="1"/>
  <c r="I91" i="1"/>
  <c r="K75" i="1"/>
  <c r="J75" i="1"/>
  <c r="I75" i="1"/>
  <c r="K83" i="1"/>
  <c r="J83" i="1"/>
  <c r="I83" i="1"/>
  <c r="J90" i="1"/>
  <c r="I90" i="1"/>
  <c r="K90" i="1"/>
  <c r="I93" i="1"/>
  <c r="J93" i="1"/>
  <c r="K93" i="1"/>
  <c r="K94" i="1"/>
  <c r="J94" i="1"/>
  <c r="I94" i="1"/>
  <c r="I85" i="1"/>
  <c r="K85" i="1"/>
  <c r="J85" i="1"/>
  <c r="K99" i="1"/>
  <c r="J99" i="1"/>
  <c r="I99" i="1"/>
  <c r="K86" i="1"/>
  <c r="J86" i="1"/>
  <c r="I86" i="1"/>
  <c r="K87" i="1"/>
  <c r="J87" i="1"/>
  <c r="I87" i="1"/>
  <c r="I6" i="1"/>
  <c r="K6" i="1"/>
  <c r="J6" i="1"/>
  <c r="I9" i="1"/>
  <c r="K9" i="1"/>
  <c r="J9" i="1"/>
  <c r="K41" i="1"/>
  <c r="J41" i="1"/>
  <c r="I41" i="1"/>
  <c r="I42" i="1"/>
  <c r="K42" i="1"/>
  <c r="J42" i="1"/>
  <c r="K54" i="1"/>
  <c r="J54" i="1"/>
  <c r="I54" i="1"/>
  <c r="J39" i="1"/>
  <c r="I39" i="1"/>
  <c r="K39" i="1"/>
  <c r="K40" i="1"/>
  <c r="J40" i="1"/>
  <c r="I40" i="1"/>
  <c r="M76" i="1"/>
  <c r="L76" i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5" i="1"/>
  <c r="M15" i="1" s="1"/>
  <c r="L14" i="1"/>
  <c r="M14" i="1" s="1"/>
  <c r="L13" i="1"/>
  <c r="M13" i="1" s="1"/>
  <c r="L12" i="1"/>
  <c r="M12" i="1" s="1"/>
  <c r="L107" i="1" l="1"/>
  <c r="M107" i="1" s="1"/>
  <c r="L106" i="1"/>
  <c r="M106" i="1" s="1"/>
  <c r="L105" i="1"/>
  <c r="M105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7" i="1"/>
  <c r="M87" i="1" s="1"/>
  <c r="L86" i="1"/>
  <c r="M86" i="1" s="1"/>
  <c r="L85" i="1"/>
  <c r="M85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M77" i="1"/>
  <c r="L75" i="1"/>
  <c r="M75" i="1" s="1"/>
  <c r="L74" i="1"/>
  <c r="M74" i="1" s="1"/>
  <c r="L73" i="1"/>
  <c r="M73" i="1" s="1"/>
  <c r="L71" i="1"/>
  <c r="M71" i="1" s="1"/>
  <c r="M69" i="1"/>
  <c r="G67" i="1"/>
  <c r="L59" i="1"/>
  <c r="M59" i="1" s="1"/>
  <c r="L58" i="1"/>
  <c r="M58" i="1" s="1"/>
  <c r="L57" i="1"/>
  <c r="M57" i="1" s="1"/>
  <c r="L54" i="1"/>
  <c r="M54" i="1" s="1"/>
  <c r="L53" i="1"/>
  <c r="M53" i="1" s="1"/>
  <c r="L48" i="1"/>
  <c r="M48" i="1" s="1"/>
  <c r="L42" i="1"/>
  <c r="M42" i="1" s="1"/>
  <c r="L41" i="1"/>
  <c r="M41" i="1" s="1"/>
  <c r="L40" i="1"/>
  <c r="M40" i="1" s="1"/>
  <c r="L39" i="1"/>
  <c r="M39" i="1" s="1"/>
  <c r="L38" i="1"/>
  <c r="M38" i="1" s="1"/>
  <c r="L36" i="1"/>
  <c r="M36" i="1" s="1"/>
  <c r="L35" i="1"/>
  <c r="M35" i="1" s="1"/>
  <c r="L34" i="1"/>
  <c r="M34" i="1" s="1"/>
  <c r="M33" i="1"/>
  <c r="L32" i="1"/>
  <c r="M32" i="1" s="1"/>
  <c r="L31" i="1"/>
  <c r="M31" i="1" s="1"/>
  <c r="L30" i="1"/>
  <c r="M30" i="1" s="1"/>
  <c r="L29" i="1"/>
  <c r="M29" i="1" s="1"/>
  <c r="L11" i="1"/>
  <c r="M11" i="1" s="1"/>
  <c r="M10" i="1"/>
  <c r="L9" i="1"/>
  <c r="M9" i="1" s="1"/>
  <c r="L8" i="1"/>
  <c r="M8" i="1" s="1"/>
  <c r="L7" i="1"/>
  <c r="M6" i="1"/>
  <c r="L67" i="1" l="1"/>
  <c r="M67" i="1" s="1"/>
  <c r="K67" i="1"/>
  <c r="J67" i="1"/>
  <c r="I67" i="1"/>
</calcChain>
</file>

<file path=xl/sharedStrings.xml><?xml version="1.0" encoding="utf-8"?>
<sst xmlns="http://schemas.openxmlformats.org/spreadsheetml/2006/main" count="734" uniqueCount="286">
  <si>
    <t>Leadership Brands LLC -PA</t>
  </si>
  <si>
    <t xml:space="preserve">*All final prices subject to PA sales tax. </t>
  </si>
  <si>
    <t>Sales Commissions to 1099 Reps</t>
  </si>
  <si>
    <t>Code</t>
  </si>
  <si>
    <t>Brand Name</t>
  </si>
  <si>
    <t>Size</t>
  </si>
  <si>
    <t>BPC</t>
  </si>
  <si>
    <t>Retail Price</t>
  </si>
  <si>
    <t>Licensee Savings and/or Special Order</t>
  </si>
  <si>
    <t>Final Price *</t>
  </si>
  <si>
    <t xml:space="preserve">Per bottle </t>
  </si>
  <si>
    <t>Per physical case</t>
  </si>
  <si>
    <t>Comm Rate</t>
  </si>
  <si>
    <t>VODKA</t>
  </si>
  <si>
    <t>PA 1524</t>
  </si>
  <si>
    <t>Kiki Premium Vodka</t>
  </si>
  <si>
    <t>750 ml</t>
  </si>
  <si>
    <t>n/a</t>
  </si>
  <si>
    <t>PA Direct</t>
  </si>
  <si>
    <t>Kiki Premium Vodka - Licensee Only</t>
  </si>
  <si>
    <t>1 L</t>
  </si>
  <si>
    <t>6 L</t>
  </si>
  <si>
    <t>Mad Crayfish by Hidden Still</t>
  </si>
  <si>
    <t>Droptine Vodka</t>
  </si>
  <si>
    <t>Special Order</t>
  </si>
  <si>
    <t>Wicked Spirits Habanero Vodka</t>
  </si>
  <si>
    <t>VODKA - IMPORT</t>
  </si>
  <si>
    <t>DutchCraft Vodka</t>
  </si>
  <si>
    <t>375 ml</t>
  </si>
  <si>
    <t>200 ml</t>
  </si>
  <si>
    <t>50 ml</t>
  </si>
  <si>
    <t>Russian Value Platium Vodka</t>
  </si>
  <si>
    <t>750ml</t>
  </si>
  <si>
    <t>Revivalist Equinox</t>
  </si>
  <si>
    <t xml:space="preserve">Revivalist Summertide </t>
  </si>
  <si>
    <t>Revivalist Dragon Dance</t>
  </si>
  <si>
    <t xml:space="preserve">GIN - IMPORT </t>
  </si>
  <si>
    <t>Minke Irish Gin</t>
  </si>
  <si>
    <t>Hidden Still Spiced Rum</t>
  </si>
  <si>
    <t>Malinalli Blanco/Platinum Tequila</t>
  </si>
  <si>
    <t>Malinalli Anejo Tequila</t>
  </si>
  <si>
    <t xml:space="preserve">Malinalli Extra Anejo Tequila </t>
  </si>
  <si>
    <t>Liberty Pole Bourbon Cream</t>
  </si>
  <si>
    <t>Droptine Persimmon &amp; Apple Shine</t>
  </si>
  <si>
    <t>Local Choice Black Cherry Whiskey</t>
  </si>
  <si>
    <t>Cremor Irish Cream</t>
  </si>
  <si>
    <t>WHISKEY - WHISKY</t>
  </si>
  <si>
    <t>Clonakilty Single Batch Irish</t>
  </si>
  <si>
    <t>Clonakilty Single Grain Irish</t>
  </si>
  <si>
    <t>98107 - Listed</t>
  </si>
  <si>
    <t>Droptine 12 Point Whiskey</t>
  </si>
  <si>
    <t>750.ml</t>
  </si>
  <si>
    <t>Sansei Japenese Whiskey</t>
  </si>
  <si>
    <t>Yamato Japenese Whiskey</t>
  </si>
  <si>
    <t>Hidden Still Straight Rye</t>
  </si>
  <si>
    <t xml:space="preserve">PA Direct </t>
  </si>
  <si>
    <t>David E Str Bourbon - Red</t>
  </si>
  <si>
    <t>David E Str Bourbon - Black</t>
  </si>
  <si>
    <t>Liberty Pole Peated Bourbon</t>
  </si>
  <si>
    <t>Liberty Pole Peated Rye</t>
  </si>
  <si>
    <t>Resurgent Coustom Cask Bourbon</t>
  </si>
  <si>
    <t>Resurgent Young American Bourbon</t>
  </si>
  <si>
    <t xml:space="preserve">Courage And Conviction Prelude American Single Malt Whisky </t>
  </si>
  <si>
    <t>108 - Listed</t>
  </si>
  <si>
    <t>Pop's McCann - Pre-Prohibition - Single Grain Whiskey</t>
  </si>
  <si>
    <t>WINES</t>
  </si>
  <si>
    <t>20% - wines</t>
  </si>
  <si>
    <t>Vino Do Val Red Blend - Spain</t>
  </si>
  <si>
    <t>Vino Do Val White Blend - Spain</t>
  </si>
  <si>
    <t>Vino Do Val Rose Blend - Spain</t>
  </si>
  <si>
    <t>Comments:</t>
  </si>
  <si>
    <t xml:space="preserve">Upcoming for PA </t>
  </si>
  <si>
    <t>Nauti Spirits - Cape May</t>
  </si>
  <si>
    <t xml:space="preserve">Balsam Vermouth / Amaro </t>
  </si>
  <si>
    <t xml:space="preserve">Royal Rhino </t>
  </si>
  <si>
    <t>Lasorda Wines</t>
  </si>
  <si>
    <t>Plush Premium Plum Vodka</t>
  </si>
  <si>
    <t>Plush Premium Pure Vodka</t>
  </si>
  <si>
    <t xml:space="preserve">Western Son Vodka </t>
  </si>
  <si>
    <t>Western Son Blueberry Vodka</t>
  </si>
  <si>
    <t>Western Son Cucumber Vodka</t>
  </si>
  <si>
    <t>Western Son Grapefruit Vodka</t>
  </si>
  <si>
    <t>Western Son Lime Vodka</t>
  </si>
  <si>
    <t>Western Son Peach Vodka</t>
  </si>
  <si>
    <t>Western Son Prickly Pear Vodka</t>
  </si>
  <si>
    <t>Western Son Watermelon Vodka</t>
  </si>
  <si>
    <t>Western Son Raspberry Vodka</t>
  </si>
  <si>
    <t>Listed / SO</t>
  </si>
  <si>
    <t>Clonakilty Combo Pack - 2 SB, SG, PF</t>
  </si>
  <si>
    <t>4.5L</t>
  </si>
  <si>
    <t>Illusion Vodka</t>
  </si>
  <si>
    <t>Bleu Storm Vodka</t>
  </si>
  <si>
    <t>Clonakilty Port Cask Finish Irish Whiskey</t>
  </si>
  <si>
    <t>Listed</t>
  </si>
  <si>
    <t xml:space="preserve">WEE MAN - Blended Malt Scotch Whisky </t>
  </si>
  <si>
    <t>33% - Case Sales Only*</t>
  </si>
  <si>
    <t xml:space="preserve">*Mix / Match is Ok. </t>
  </si>
  <si>
    <t>Nauti Spirits Rum - Cape May</t>
  </si>
  <si>
    <t>RUM - PA / NJ</t>
  </si>
  <si>
    <t xml:space="preserve">Revivalist Harvest </t>
  </si>
  <si>
    <t>Revivalist Solstice</t>
  </si>
  <si>
    <t>Nauti Spirits Gin - Cape May</t>
  </si>
  <si>
    <t>GIN - PA / NJ</t>
  </si>
  <si>
    <t>Nauti Spirits Vodka - Cape May</t>
  </si>
  <si>
    <t>Vidal Blanc - Mazza Vineyards</t>
  </si>
  <si>
    <t>Teroldego - Mazza Vineyards</t>
  </si>
  <si>
    <t>Port - Mazza Vineyards</t>
  </si>
  <si>
    <t>Pinot Grigio - Mazza Vineyards</t>
  </si>
  <si>
    <t>L'anima Rosé - Mazza Vineyards</t>
  </si>
  <si>
    <t>Ice Wine of Vidal Blanc - Mazza Vineyards</t>
  </si>
  <si>
    <t>Grüner Veltliner - South Shore Wine Company</t>
  </si>
  <si>
    <t>Cream Sherry - Mazza Vineyards</t>
  </si>
  <si>
    <t>Cabernet Franc - Mazza Vineyards</t>
  </si>
  <si>
    <t>Bare Bones White</t>
  </si>
  <si>
    <t>Bare Bones Rosé</t>
  </si>
  <si>
    <t>Bare Bones Red</t>
  </si>
  <si>
    <t>Case 10</t>
  </si>
  <si>
    <t>Case 5</t>
  </si>
  <si>
    <t>Case 3</t>
  </si>
  <si>
    <t>Item</t>
  </si>
  <si>
    <t>Roundtop Distributing</t>
  </si>
  <si>
    <t>Delivery and Other Notes:</t>
  </si>
  <si>
    <t>973 Twin County Rd</t>
  </si>
  <si>
    <t xml:space="preserve">Honey Brook, PA </t>
  </si>
  <si>
    <t>800-481-1976</t>
  </si>
  <si>
    <t>roundtopfarmpa@gmail.com</t>
  </si>
  <si>
    <t>roundtopfarmpa.com</t>
  </si>
  <si>
    <t>Supplier</t>
  </si>
  <si>
    <t>Product Name</t>
  </si>
  <si>
    <t>Portion</t>
  </si>
  <si>
    <t xml:space="preserve">Price </t>
  </si>
  <si>
    <t xml:space="preserve">Unit </t>
  </si>
  <si>
    <t>Total Units Ordered</t>
  </si>
  <si>
    <t>Total Price</t>
  </si>
  <si>
    <t>Sheep Cheeses</t>
  </si>
  <si>
    <t>Roundtop Farm</t>
  </si>
  <si>
    <t>Sheep Creamy Delight Camembert</t>
  </si>
  <si>
    <t>7 oz wheel</t>
  </si>
  <si>
    <t>each</t>
  </si>
  <si>
    <t>Sheep Milk Bleu</t>
  </si>
  <si>
    <t>5lb wheel</t>
  </si>
  <si>
    <t>per lb</t>
  </si>
  <si>
    <t>Roundtop's Delight Tomme</t>
  </si>
  <si>
    <t>Sheepy Lovely Feta</t>
  </si>
  <si>
    <t>Goat Cheeses</t>
  </si>
  <si>
    <t>Goat's Creamy Delight Camembert</t>
  </si>
  <si>
    <t>Misty Creek</t>
  </si>
  <si>
    <t>Goat Cheddar</t>
  </si>
  <si>
    <t>5 lb block</t>
  </si>
  <si>
    <t>Colby</t>
  </si>
  <si>
    <t>Smoked Cheddar</t>
  </si>
  <si>
    <t>Monterey Hot Jack</t>
  </si>
  <si>
    <t>Garlic and Chives</t>
  </si>
  <si>
    <t>Wine and Goat Cheddar</t>
  </si>
  <si>
    <t>O' My Peppercorn Colby</t>
  </si>
  <si>
    <t>Misty Lovely</t>
  </si>
  <si>
    <t>Mist O' Bleu</t>
  </si>
  <si>
    <t>Kid Chego</t>
  </si>
  <si>
    <t xml:space="preserve">Midnight Dream </t>
  </si>
  <si>
    <t>Tomme De Conestoga</t>
  </si>
  <si>
    <t>Cow Cheeses</t>
  </si>
  <si>
    <t>Alpine Heritage</t>
  </si>
  <si>
    <t>Paradise Colby</t>
  </si>
  <si>
    <t>Dutch Country Swiss</t>
  </si>
  <si>
    <t>Mild Cheddar</t>
  </si>
  <si>
    <t>Paradise Cheddar</t>
  </si>
  <si>
    <t>Johnny's Clothbound Cheddar</t>
  </si>
  <si>
    <t>20 lb wheel</t>
  </si>
  <si>
    <t>Paradise Reserve</t>
  </si>
  <si>
    <t>Applewood Cheddar</t>
  </si>
  <si>
    <t>Pepper Jack</t>
  </si>
  <si>
    <t>Garlic Cheddar</t>
  </si>
  <si>
    <t>Herbal Jack</t>
  </si>
  <si>
    <t>PA Dutch Feta</t>
  </si>
  <si>
    <t>Yogurt Cheese</t>
  </si>
  <si>
    <t>Green Ridge Farm</t>
  </si>
  <si>
    <t>Cheddar</t>
  </si>
  <si>
    <t>Garlic + Chive Cheddar</t>
  </si>
  <si>
    <t>Swiss</t>
  </si>
  <si>
    <t>Lancaster Bleu</t>
  </si>
  <si>
    <t>5 lb wheel</t>
  </si>
  <si>
    <t>Mountain Miss</t>
  </si>
  <si>
    <t>15 lb wheel</t>
  </si>
  <si>
    <t>Farm Fresh Brown Eggs</t>
  </si>
  <si>
    <t>GMO &amp; Soy Free, free range eggs</t>
  </si>
  <si>
    <t>15 doz</t>
  </si>
  <si>
    <t>per case</t>
  </si>
  <si>
    <t>GMO Free, free range eggs</t>
  </si>
  <si>
    <t>SHEEP + GOAT CHEESES</t>
  </si>
  <si>
    <t>Otterberin (Cumberland Co)</t>
  </si>
  <si>
    <t>Shepherd's Delight Tomme Style</t>
  </si>
  <si>
    <t>Kid's Delight Tomme Style</t>
  </si>
  <si>
    <t>Ewe's Dream Romano Style</t>
  </si>
  <si>
    <t>Totals</t>
  </si>
  <si>
    <t xml:space="preserve">*Please note $1 surcharge (per lb) on divided portions </t>
  </si>
  <si>
    <t>David E Str Bourbon - Black Label (70%C-20%B-10%R) - 91 Proof</t>
  </si>
  <si>
    <t>David E Str Bourbon - Red Label (70%C-20%B-10%R) - 84 Proof</t>
  </si>
  <si>
    <t>Hidden Still Straight Bourbon (75%C-21%R-4%R) - 90 Proof</t>
  </si>
  <si>
    <t>Hidden Still Gin (81%C-19%B)</t>
  </si>
  <si>
    <t>Screwhead Shine (87%C-13%B)</t>
  </si>
  <si>
    <t>PA Direct or 82283</t>
  </si>
  <si>
    <t>Union Canel Rum by Hidden Still (50% Cane Sugar / 50% Molasses)</t>
  </si>
  <si>
    <t>Special Order 30% off</t>
  </si>
  <si>
    <t>Hidden Still Barrel Finish Gin (4 months minimum)</t>
  </si>
  <si>
    <t>Blue Eyed Six Whiskey Hidden Still (100%C - 5 years) 92 Proof</t>
  </si>
  <si>
    <t>Old Farm Pennsylvania Rye Whiskey (86%R-14%B) 6 mos. 80 Proof</t>
  </si>
  <si>
    <t>Hidden Still 12 Bar Rye Whiskey (86%R-14%B) - 6 mos. 90 Proof</t>
  </si>
  <si>
    <t xml:space="preserve">David E Str Bourbon - Black - Single Barrel Cask Strength </t>
  </si>
  <si>
    <t xml:space="preserve"> David E. Straight Rye (86%R-14%B) - 94 Proof</t>
  </si>
  <si>
    <t xml:space="preserve"> David E. Straight Rye -Single Barrel Cask Strength</t>
  </si>
  <si>
    <t>PA Direct or 82282</t>
  </si>
  <si>
    <t>PA Direct or 82281</t>
  </si>
  <si>
    <t>Hidden Still David E. Single Barrel 1609 - In stores</t>
  </si>
  <si>
    <t xml:space="preserve">Virginia Highland Distillery Cider Cask Finished Whisky </t>
  </si>
  <si>
    <t xml:space="preserve">Virginia Highland Distillery Port Cask Finished Whisky </t>
  </si>
  <si>
    <t>PA Direct or 98276</t>
  </si>
  <si>
    <t>PA Direct or 49242</t>
  </si>
  <si>
    <t>PA Direct or 1544</t>
  </si>
  <si>
    <t>PA Direct or 1546</t>
  </si>
  <si>
    <t>Enchanted Vines - Spain - Tempranillo</t>
  </si>
  <si>
    <t>One Time Buy</t>
  </si>
  <si>
    <t xml:space="preserve"># of bottles </t>
  </si>
  <si>
    <t>Subtotal*</t>
  </si>
  <si>
    <t>Subtotal with Tax (6%)</t>
  </si>
  <si>
    <t>Subtotal with Tax (7%)</t>
  </si>
  <si>
    <t>SPECIALITY (CREAM or FLAVORED Whiskies) or Moonshines</t>
  </si>
  <si>
    <t xml:space="preserve"> Internal Use only - Confidential</t>
  </si>
  <si>
    <t xml:space="preserve">Account Name: </t>
  </si>
  <si>
    <t xml:space="preserve">LID #: </t>
  </si>
  <si>
    <t xml:space="preserve">Store #: </t>
  </si>
  <si>
    <t>Sales Commission to 1099 Reps</t>
  </si>
  <si>
    <t xml:space="preserve">TEQUILA and MEZCAL </t>
  </si>
  <si>
    <t xml:space="preserve">La Cava De Los Morales Mezcal </t>
  </si>
  <si>
    <t>La Cava De Los Morales Premium Anejo - 100% Agave</t>
  </si>
  <si>
    <t>La Cava De Los Morales Premium Blanco - 100% Agave</t>
  </si>
  <si>
    <t>La Cava De Los Morales Classico Blanco with Blue Agave</t>
  </si>
  <si>
    <t>La Cava De Los Morales Classico Gold with Blue Agave</t>
  </si>
  <si>
    <t xml:space="preserve">Ancient Grains Rosemary Vodka </t>
  </si>
  <si>
    <t>Ancient Grains Buckwheat Vodka</t>
  </si>
  <si>
    <t>Hatfield &amp; McCoy Moonshine</t>
  </si>
  <si>
    <t>Western Son Gin - Pilot Point, TX</t>
  </si>
  <si>
    <t xml:space="preserve">REVANCHE Cognac </t>
  </si>
  <si>
    <t>FRANCE: COGNAC and ROSE Sparkling Wine</t>
  </si>
  <si>
    <t>ROSE AlleE</t>
  </si>
  <si>
    <t>MAZZA ORDER FORM</t>
  </si>
  <si>
    <t>Leadership Brands</t>
  </si>
  <si>
    <t>Date:</t>
  </si>
  <si>
    <t>Account Name:</t>
  </si>
  <si>
    <t>Leadership Brands Sales Representative:</t>
  </si>
  <si>
    <t>Contact Name:</t>
  </si>
  <si>
    <t>Address:</t>
  </si>
  <si>
    <t>Account Representative Signature:</t>
  </si>
  <si>
    <t>Phone #</t>
  </si>
  <si>
    <t>Pack</t>
  </si>
  <si>
    <t>Retail Bottle Price</t>
  </si>
  <si>
    <t>Retail Case Price</t>
  </si>
  <si>
    <t># of Bottles</t>
  </si>
  <si>
    <t># of Cases</t>
  </si>
  <si>
    <t>Total Bottle Amount</t>
  </si>
  <si>
    <t>Total Case Amount</t>
  </si>
  <si>
    <t>375ml</t>
  </si>
  <si>
    <t>TOTAL:</t>
  </si>
  <si>
    <t>COMBO CASE DEALS (Mix &amp; Match Full Cases):</t>
  </si>
  <si>
    <t>*price will depend on cases ordered</t>
  </si>
  <si>
    <t xml:space="preserve">ORDER </t>
  </si>
  <si>
    <t xml:space="preserve">TOTAL </t>
  </si>
  <si>
    <t>QUANTITY</t>
  </si>
  <si>
    <t>AMOUNT</t>
  </si>
  <si>
    <t>GRAND TOTAL:</t>
  </si>
  <si>
    <t>Sales Tax (6%):</t>
  </si>
  <si>
    <t>AMOUNT DUE:</t>
  </si>
  <si>
    <t>Gentry Charleston Lowland Bourbon</t>
  </si>
  <si>
    <t>Illusion Voodoo Black Cherry Vodka</t>
  </si>
  <si>
    <t>Savings per bottle with cs purchase</t>
  </si>
  <si>
    <t>Price per bottle with cs purchase</t>
  </si>
  <si>
    <t>Case Savings</t>
  </si>
  <si>
    <t>5cs Savings per cs</t>
  </si>
  <si>
    <t>10cs savings per cs</t>
  </si>
  <si>
    <t>3cs Savings per cs</t>
  </si>
  <si>
    <t>3cs / btl</t>
  </si>
  <si>
    <t>5cs / btl</t>
  </si>
  <si>
    <t>10cs / btl</t>
  </si>
  <si>
    <t>Checks made payable to : Robert Mazza, Inc</t>
  </si>
  <si>
    <t xml:space="preserve">Note: Items highlighted in Yellow Might be OOS per website. Please have us confirm availability. </t>
  </si>
  <si>
    <t>RoundTop Farm</t>
  </si>
  <si>
    <t xml:space="preserve">Cave Aged Gouda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</si>
</sst>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800000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800000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44" fontId="4" fillId="0" borderId="2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4" fontId="3" fillId="0" borderId="1" xfId="1" applyFont="1" applyBorder="1"/>
    <xf numFmtId="9" fontId="4" fillId="3" borderId="1" xfId="0" applyNumberFormat="1" applyFont="1" applyFill="1" applyBorder="1" applyAlignment="1">
      <alignment horizontal="center"/>
    </xf>
    <xf numFmtId="44" fontId="4" fillId="0" borderId="0" xfId="0" applyNumberFormat="1" applyFont="1"/>
    <xf numFmtId="44" fontId="3" fillId="0" borderId="1" xfId="0" applyNumberFormat="1" applyFont="1" applyBorder="1"/>
    <xf numFmtId="8" fontId="3" fillId="0" borderId="1" xfId="1" applyNumberFormat="1" applyFont="1" applyBorder="1"/>
    <xf numFmtId="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/>
    </xf>
    <xf numFmtId="44" fontId="4" fillId="5" borderId="2" xfId="0" applyNumberFormat="1" applyFont="1" applyFill="1" applyBorder="1"/>
    <xf numFmtId="44" fontId="4" fillId="5" borderId="1" xfId="0" applyNumberFormat="1" applyFont="1" applyFill="1" applyBorder="1"/>
    <xf numFmtId="9" fontId="4" fillId="5" borderId="1" xfId="0" applyNumberFormat="1" applyFont="1" applyFill="1" applyBorder="1" applyAlignment="1">
      <alignment horizontal="center"/>
    </xf>
    <xf numFmtId="44" fontId="4" fillId="5" borderId="1" xfId="1" applyFont="1" applyFill="1" applyBorder="1"/>
    <xf numFmtId="0" fontId="4" fillId="6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8" fontId="3" fillId="4" borderId="4" xfId="0" applyNumberFormat="1" applyFont="1" applyFill="1" applyBorder="1"/>
    <xf numFmtId="44" fontId="3" fillId="4" borderId="4" xfId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44" fontId="4" fillId="6" borderId="1" xfId="1" applyFont="1" applyFill="1" applyBorder="1"/>
    <xf numFmtId="0" fontId="4" fillId="4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44" fontId="4" fillId="7" borderId="1" xfId="1" applyFont="1" applyFill="1" applyBorder="1"/>
    <xf numFmtId="0" fontId="4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44" fontId="3" fillId="7" borderId="1" xfId="1" applyFont="1" applyFill="1" applyBorder="1"/>
    <xf numFmtId="0" fontId="4" fillId="7" borderId="1" xfId="0" applyFont="1" applyFill="1" applyBorder="1" applyAlignment="1">
      <alignment horizontal="left"/>
    </xf>
    <xf numFmtId="44" fontId="4" fillId="7" borderId="1" xfId="1" applyFont="1" applyFill="1" applyBorder="1" applyAlignment="1">
      <alignment horizontal="center"/>
    </xf>
    <xf numFmtId="44" fontId="4" fillId="7" borderId="2" xfId="0" applyNumberFormat="1" applyFont="1" applyFill="1" applyBorder="1"/>
    <xf numFmtId="44" fontId="4" fillId="7" borderId="1" xfId="0" applyNumberFormat="1" applyFont="1" applyFill="1" applyBorder="1"/>
    <xf numFmtId="44" fontId="4" fillId="0" borderId="1" xfId="0" applyNumberFormat="1" applyFont="1" applyBorder="1"/>
    <xf numFmtId="9" fontId="4" fillId="0" borderId="1" xfId="0" applyNumberFormat="1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44" fontId="3" fillId="4" borderId="0" xfId="1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44" fontId="3" fillId="7" borderId="1" xfId="0" applyNumberFormat="1" applyFont="1" applyFill="1" applyBorder="1"/>
    <xf numFmtId="9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44" fontId="4" fillId="0" borderId="2" xfId="1" applyFont="1" applyBorder="1"/>
    <xf numFmtId="44" fontId="3" fillId="7" borderId="1" xfId="1" applyFont="1" applyFill="1" applyBorder="1" applyAlignment="1">
      <alignment horizontal="center"/>
    </xf>
    <xf numFmtId="44" fontId="4" fillId="0" borderId="2" xfId="1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2" borderId="2" xfId="0" applyNumberFormat="1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/>
    <xf numFmtId="44" fontId="4" fillId="4" borderId="2" xfId="0" applyNumberFormat="1" applyFont="1" applyFill="1" applyBorder="1"/>
    <xf numFmtId="44" fontId="3" fillId="4" borderId="1" xfId="0" applyNumberFormat="1" applyFont="1" applyFill="1" applyBorder="1"/>
    <xf numFmtId="9" fontId="3" fillId="4" borderId="1" xfId="0" applyNumberFormat="1" applyFont="1" applyFill="1" applyBorder="1" applyAlignment="1">
      <alignment horizontal="center"/>
    </xf>
    <xf numFmtId="9" fontId="4" fillId="7" borderId="1" xfId="0" applyNumberFormat="1" applyFont="1" applyFill="1" applyBorder="1" applyAlignment="1">
      <alignment horizontal="center"/>
    </xf>
    <xf numFmtId="0" fontId="0" fillId="7" borderId="0" xfId="0" applyFill="1"/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8" fillId="7" borderId="0" xfId="0" applyFont="1" applyFill="1" applyAlignment="1">
      <alignment horizontal="center" vertical="center"/>
    </xf>
    <xf numFmtId="0" fontId="9" fillId="7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4" fontId="3" fillId="2" borderId="7" xfId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3" fillId="0" borderId="1" xfId="0" applyNumberFormat="1" applyFont="1" applyBorder="1" applyAlignment="1">
      <alignment horizontal="center" wrapText="1"/>
    </xf>
    <xf numFmtId="8" fontId="3" fillId="0" borderId="1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3" fillId="4" borderId="1" xfId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44" fontId="3" fillId="4" borderId="1" xfId="0" applyNumberFormat="1" applyFont="1" applyFill="1" applyBorder="1" applyAlignment="1">
      <alignment horizontal="center" wrapText="1"/>
    </xf>
    <xf numFmtId="0" fontId="3" fillId="7" borderId="1" xfId="1" applyNumberFormat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44" fontId="3" fillId="4" borderId="5" xfId="1" applyFont="1" applyFill="1" applyBorder="1" applyAlignment="1">
      <alignment horizontal="center" wrapText="1"/>
    </xf>
    <xf numFmtId="0" fontId="3" fillId="4" borderId="5" xfId="1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3" fillId="4" borderId="5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4" fontId="3" fillId="4" borderId="4" xfId="1" applyFont="1" applyFill="1" applyBorder="1" applyAlignment="1">
      <alignment horizontal="center" wrapText="1"/>
    </xf>
    <xf numFmtId="0" fontId="3" fillId="4" borderId="4" xfId="1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44" fontId="3" fillId="4" borderId="4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44" fontId="3" fillId="4" borderId="9" xfId="1" applyFont="1" applyFill="1" applyBorder="1" applyAlignment="1">
      <alignment horizontal="center" wrapText="1"/>
    </xf>
    <xf numFmtId="0" fontId="3" fillId="5" borderId="1" xfId="1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4" fontId="4" fillId="5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44" fontId="3" fillId="5" borderId="4" xfId="1" applyFont="1" applyFill="1" applyBorder="1"/>
    <xf numFmtId="0" fontId="4" fillId="5" borderId="4" xfId="0" applyFont="1" applyFill="1" applyBorder="1" applyAlignment="1">
      <alignment horizontal="center"/>
    </xf>
    <xf numFmtId="44" fontId="3" fillId="5" borderId="1" xfId="0" applyNumberFormat="1" applyFont="1" applyFill="1" applyBorder="1"/>
    <xf numFmtId="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0" fontId="3" fillId="0" borderId="2" xfId="0" applyFont="1" applyBorder="1" applyAlignment="1">
      <alignment horizontal="center"/>
    </xf>
    <xf numFmtId="0" fontId="0" fillId="0" borderId="0" xfId="0" applyFont="1"/>
    <xf numFmtId="44" fontId="4" fillId="7" borderId="2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8" borderId="8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0" fillId="8" borderId="0" xfId="0" applyFill="1"/>
    <xf numFmtId="44" fontId="0" fillId="8" borderId="0" xfId="1" applyFont="1" applyFill="1"/>
    <xf numFmtId="0" fontId="12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44" fontId="0" fillId="0" borderId="0" xfId="1" applyFont="1" applyFill="1"/>
    <xf numFmtId="0" fontId="12" fillId="0" borderId="2" xfId="0" applyFont="1" applyBorder="1" applyAlignment="1">
      <alignment horizontal="right"/>
    </xf>
    <xf numFmtId="0" fontId="10" fillId="0" borderId="2" xfId="0" applyFont="1" applyBorder="1"/>
    <xf numFmtId="0" fontId="0" fillId="0" borderId="5" xfId="0" applyBorder="1"/>
    <xf numFmtId="44" fontId="0" fillId="0" borderId="5" xfId="1" applyFont="1" applyBorder="1"/>
    <xf numFmtId="0" fontId="0" fillId="0" borderId="6" xfId="0" applyBorder="1"/>
    <xf numFmtId="0" fontId="0" fillId="0" borderId="17" xfId="0" applyBorder="1"/>
    <xf numFmtId="44" fontId="0" fillId="0" borderId="17" xfId="1" applyFont="1" applyBorder="1"/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8" borderId="8" xfId="0" applyFont="1" applyFill="1" applyBorder="1" applyAlignment="1">
      <alignment horizontal="right"/>
    </xf>
    <xf numFmtId="0" fontId="14" fillId="8" borderId="8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5" fillId="0" borderId="1" xfId="0" applyFont="1" applyBorder="1"/>
    <xf numFmtId="0" fontId="15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44" fontId="10" fillId="0" borderId="1" xfId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6" fillId="0" borderId="1" xfId="0" quotePrefix="1" applyFont="1" applyBorder="1"/>
    <xf numFmtId="0" fontId="16" fillId="0" borderId="1" xfId="0" quotePrefix="1" applyFont="1" applyBorder="1" applyAlignment="1">
      <alignment horizontal="center"/>
    </xf>
    <xf numFmtId="44" fontId="17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10" fillId="0" borderId="1" xfId="1" applyFont="1" applyBorder="1"/>
    <xf numFmtId="0" fontId="0" fillId="8" borderId="0" xfId="0" applyFill="1" applyAlignment="1">
      <alignment horizontal="center"/>
    </xf>
    <xf numFmtId="0" fontId="14" fillId="0" borderId="21" xfId="0" applyFont="1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12" fillId="0" borderId="0" xfId="0" applyFont="1"/>
    <xf numFmtId="0" fontId="10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4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4" fontId="0" fillId="0" borderId="6" xfId="1" applyFont="1" applyBorder="1"/>
    <xf numFmtId="44" fontId="10" fillId="0" borderId="1" xfId="0" applyNumberFormat="1" applyFont="1" applyBorder="1"/>
    <xf numFmtId="0" fontId="18" fillId="0" borderId="2" xfId="0" applyFont="1" applyBorder="1"/>
    <xf numFmtId="0" fontId="0" fillId="3" borderId="0" xfId="0" applyFill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3" borderId="1" xfId="0" applyNumberFormat="1" applyFill="1" applyBorder="1"/>
    <xf numFmtId="44" fontId="0" fillId="3" borderId="1" xfId="1" applyFont="1" applyFill="1" applyBorder="1"/>
    <xf numFmtId="44" fontId="0" fillId="3" borderId="1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 applyAlignment="1">
      <alignment wrapText="1"/>
    </xf>
    <xf numFmtId="44" fontId="0" fillId="4" borderId="0" xfId="0" applyNumberFormat="1" applyFill="1" applyBorder="1"/>
    <xf numFmtId="44" fontId="10" fillId="4" borderId="0" xfId="1" applyFont="1" applyFill="1" applyBorder="1"/>
    <xf numFmtId="0" fontId="10" fillId="4" borderId="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44" fontId="0" fillId="4" borderId="1" xfId="1" applyFont="1" applyFill="1" applyBorder="1"/>
    <xf numFmtId="44" fontId="10" fillId="4" borderId="0" xfId="0" applyNumberFormat="1" applyFont="1" applyFill="1" applyBorder="1"/>
    <xf numFmtId="0" fontId="10" fillId="4" borderId="0" xfId="0" applyFont="1" applyFill="1" applyBorder="1"/>
    <xf numFmtId="0" fontId="2" fillId="4" borderId="0" xfId="0" applyFont="1" applyFill="1"/>
    <xf numFmtId="0" fontId="19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44" fontId="3" fillId="3" borderId="1" xfId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44" fontId="3" fillId="7" borderId="1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/>
    <xf numFmtId="0" fontId="10" fillId="5" borderId="5" xfId="0" applyFont="1" applyFill="1" applyBorder="1" applyAlignment="1"/>
    <xf numFmtId="0" fontId="10" fillId="5" borderId="6" xfId="0" applyFont="1" applyFill="1" applyBorder="1" applyAlignment="1"/>
    <xf numFmtId="0" fontId="4" fillId="2" borderId="0" xfId="0" applyFont="1" applyFill="1" applyAlignment="1">
      <alignment horizontal="center"/>
    </xf>
    <xf numFmtId="0" fontId="10" fillId="5" borderId="2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1" fillId="3" borderId="3" xfId="0" applyFont="1" applyFill="1" applyBorder="1" applyAlignment="1">
      <alignment horizontal="center" vertical="top"/>
    </xf>
    <xf numFmtId="0" fontId="21" fillId="3" borderId="9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center" vertical="top"/>
    </xf>
    <xf numFmtId="0" fontId="21" fillId="3" borderId="19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21" fillId="3" borderId="20" xfId="0" applyFont="1" applyFill="1" applyBorder="1" applyAlignment="1">
      <alignment horizontal="center" vertical="top"/>
    </xf>
    <xf numFmtId="0" fontId="21" fillId="3" borderId="8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center" vertical="top"/>
    </xf>
    <xf numFmtId="0" fontId="21" fillId="3" borderId="1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oundtopfarm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="99" workbookViewId="0">
      <selection sqref="A1:G1"/>
    </sheetView>
  </sheetViews>
  <sheetFormatPr baseColWidth="10" defaultColWidth="11.5" defaultRowHeight="15" x14ac:dyDescent="0.2"/>
  <cols>
    <col min="1" max="1" width="25.1640625" style="3" bestFit="1" customWidth="1"/>
    <col min="2" max="2" width="85.83203125" style="1" bestFit="1" customWidth="1"/>
    <col min="3" max="3" width="10" style="1" bestFit="1" customWidth="1"/>
    <col min="4" max="4" width="6" bestFit="1" customWidth="1"/>
    <col min="5" max="5" width="16.83203125" style="4" bestFit="1" customWidth="1"/>
    <col min="6" max="6" width="30.5" style="5" bestFit="1" customWidth="1"/>
    <col min="7" max="7" width="16.5" style="6" bestFit="1" customWidth="1"/>
    <col min="8" max="8" width="9.83203125" style="6" bestFit="1" customWidth="1"/>
    <col min="9" max="9" width="13.1640625" style="6" bestFit="1" customWidth="1"/>
    <col min="10" max="11" width="18.1640625" style="6" bestFit="1" customWidth="1"/>
  </cols>
  <sheetData>
    <row r="1" spans="1:11" ht="21" x14ac:dyDescent="0.25">
      <c r="A1" s="232" t="s">
        <v>0</v>
      </c>
      <c r="B1" s="232"/>
      <c r="C1" s="232"/>
      <c r="D1" s="232"/>
      <c r="E1" s="232"/>
      <c r="F1" s="232"/>
      <c r="G1" s="232"/>
      <c r="H1" s="229" t="s">
        <v>227</v>
      </c>
      <c r="I1" s="230"/>
      <c r="J1" s="230"/>
      <c r="K1" s="231"/>
    </row>
    <row r="2" spans="1:11" ht="20" customHeight="1" x14ac:dyDescent="0.25">
      <c r="A2" s="232" t="s">
        <v>1</v>
      </c>
      <c r="B2" s="232"/>
      <c r="C2" s="232"/>
      <c r="D2" s="232"/>
      <c r="E2" s="232"/>
      <c r="F2" s="232"/>
      <c r="G2" s="232"/>
      <c r="H2" s="140" t="s">
        <v>228</v>
      </c>
      <c r="I2" s="233" t="s">
        <v>229</v>
      </c>
      <c r="J2" s="234"/>
      <c r="K2" s="235"/>
    </row>
    <row r="3" spans="1:11" ht="21" x14ac:dyDescent="0.25">
      <c r="A3" s="67"/>
      <c r="B3" s="68"/>
      <c r="C3" s="68"/>
      <c r="D3" s="69"/>
      <c r="E3" s="70"/>
      <c r="F3" s="71"/>
      <c r="G3" s="72"/>
      <c r="H3" s="72"/>
      <c r="I3" s="72"/>
      <c r="J3" s="72"/>
      <c r="K3" s="72"/>
    </row>
    <row r="4" spans="1:11" ht="61" customHeight="1" x14ac:dyDescent="0.2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98" t="s">
        <v>221</v>
      </c>
      <c r="I4" s="10" t="s">
        <v>222</v>
      </c>
      <c r="J4" s="98" t="s">
        <v>223</v>
      </c>
      <c r="K4" s="98" t="s">
        <v>224</v>
      </c>
    </row>
    <row r="5" spans="1:11" ht="21" x14ac:dyDescent="0.25">
      <c r="A5" s="236" t="s">
        <v>13</v>
      </c>
      <c r="B5" s="236"/>
      <c r="C5" s="236"/>
      <c r="D5" s="236"/>
      <c r="E5" s="236"/>
      <c r="F5" s="236"/>
      <c r="G5" s="237"/>
      <c r="H5" s="17"/>
      <c r="I5" s="17"/>
      <c r="J5" s="17"/>
      <c r="K5" s="17"/>
    </row>
    <row r="6" spans="1:11" ht="21" x14ac:dyDescent="0.25">
      <c r="A6" s="7" t="s">
        <v>14</v>
      </c>
      <c r="B6" s="19" t="s">
        <v>15</v>
      </c>
      <c r="C6" s="20" t="s">
        <v>16</v>
      </c>
      <c r="D6" s="21">
        <v>6</v>
      </c>
      <c r="E6" s="22">
        <v>19.989999999999998</v>
      </c>
      <c r="F6" s="23">
        <v>0.1</v>
      </c>
      <c r="G6" s="24">
        <f>SUM(E6) - (E6*0.1)</f>
        <v>17.991</v>
      </c>
      <c r="H6" s="20"/>
      <c r="I6" s="25">
        <f>SUM(G6*H6)</f>
        <v>0</v>
      </c>
      <c r="J6" s="25">
        <f>SUM(G6*H6)*1.06</f>
        <v>0</v>
      </c>
      <c r="K6" s="25">
        <f>SUM(G6*H6)*1.07</f>
        <v>0</v>
      </c>
    </row>
    <row r="7" spans="1:11" ht="21" x14ac:dyDescent="0.25">
      <c r="A7" s="7" t="s">
        <v>18</v>
      </c>
      <c r="B7" s="19" t="s">
        <v>19</v>
      </c>
      <c r="C7" s="20" t="s">
        <v>20</v>
      </c>
      <c r="D7" s="21">
        <v>1</v>
      </c>
      <c r="E7" s="26">
        <v>19.989999999999998</v>
      </c>
      <c r="F7" s="23">
        <v>0.33</v>
      </c>
      <c r="G7" s="8">
        <v>19.989999999999998</v>
      </c>
      <c r="H7" s="20"/>
      <c r="I7" s="25">
        <f t="shared" ref="I7:I9" si="0">SUM(G7*H7)</f>
        <v>0</v>
      </c>
      <c r="J7" s="25">
        <f t="shared" ref="J7:J9" si="1">SUM(G7*H7)*1.06</f>
        <v>0</v>
      </c>
      <c r="K7" s="25">
        <f t="shared" ref="K7:K9" si="2">SUM(G7*H7)*1.07</f>
        <v>0</v>
      </c>
    </row>
    <row r="8" spans="1:11" ht="21" x14ac:dyDescent="0.25">
      <c r="A8" s="7" t="s">
        <v>18</v>
      </c>
      <c r="B8" s="19" t="s">
        <v>15</v>
      </c>
      <c r="C8" s="20" t="s">
        <v>21</v>
      </c>
      <c r="D8" s="21">
        <v>6</v>
      </c>
      <c r="E8" s="22">
        <v>114</v>
      </c>
      <c r="F8" s="23">
        <v>0.43</v>
      </c>
      <c r="G8" s="8">
        <v>114</v>
      </c>
      <c r="H8" s="20"/>
      <c r="I8" s="25">
        <f t="shared" si="0"/>
        <v>0</v>
      </c>
      <c r="J8" s="25">
        <f t="shared" si="1"/>
        <v>0</v>
      </c>
      <c r="K8" s="25">
        <f t="shared" si="2"/>
        <v>0</v>
      </c>
    </row>
    <row r="9" spans="1:11" ht="21" x14ac:dyDescent="0.25">
      <c r="A9" s="7" t="s">
        <v>217</v>
      </c>
      <c r="B9" s="19" t="s">
        <v>22</v>
      </c>
      <c r="C9" s="20" t="s">
        <v>16</v>
      </c>
      <c r="D9" s="21">
        <v>6</v>
      </c>
      <c r="E9" s="22">
        <v>24.99</v>
      </c>
      <c r="F9" s="23">
        <v>0.1</v>
      </c>
      <c r="G9" s="24">
        <f>SUM(E9) - (E9*0.1)</f>
        <v>22.491</v>
      </c>
      <c r="H9" s="20"/>
      <c r="I9" s="25">
        <f t="shared" si="0"/>
        <v>0</v>
      </c>
      <c r="J9" s="25">
        <f t="shared" si="1"/>
        <v>0</v>
      </c>
      <c r="K9" s="25">
        <f t="shared" si="2"/>
        <v>0</v>
      </c>
    </row>
    <row r="10" spans="1:11" ht="21" x14ac:dyDescent="0.25">
      <c r="A10" s="236" t="s">
        <v>102</v>
      </c>
      <c r="B10" s="236"/>
      <c r="C10" s="236"/>
      <c r="D10" s="236"/>
      <c r="E10" s="236"/>
      <c r="F10" s="236"/>
      <c r="G10" s="237"/>
      <c r="H10" s="222"/>
      <c r="I10" s="222"/>
      <c r="J10" s="222"/>
      <c r="K10" s="222"/>
    </row>
    <row r="11" spans="1:11" ht="21" x14ac:dyDescent="0.25">
      <c r="A11" s="7" t="s">
        <v>18</v>
      </c>
      <c r="B11" s="19" t="s">
        <v>198</v>
      </c>
      <c r="C11" s="20" t="s">
        <v>16</v>
      </c>
      <c r="D11" s="20">
        <v>6</v>
      </c>
      <c r="E11" s="22">
        <v>28</v>
      </c>
      <c r="F11" s="39">
        <v>0.3</v>
      </c>
      <c r="G11" s="8">
        <v>19.600000000000001</v>
      </c>
      <c r="H11" s="20"/>
      <c r="I11" s="25">
        <f t="shared" ref="I11:I15" si="3">SUM(G11*H11)</f>
        <v>0</v>
      </c>
      <c r="J11" s="25">
        <f t="shared" ref="J11:J15" si="4">SUM(G11*H11)*1.06</f>
        <v>0</v>
      </c>
      <c r="K11" s="25">
        <f t="shared" ref="K11:K15" si="5">SUM(G11*H11)*1.07</f>
        <v>0</v>
      </c>
    </row>
    <row r="12" spans="1:11" ht="21" x14ac:dyDescent="0.25">
      <c r="A12" s="7" t="s">
        <v>18</v>
      </c>
      <c r="B12" s="19" t="s">
        <v>203</v>
      </c>
      <c r="C12" s="20" t="s">
        <v>16</v>
      </c>
      <c r="D12" s="20">
        <v>6</v>
      </c>
      <c r="E12" s="22">
        <v>35</v>
      </c>
      <c r="F12" s="23">
        <v>0.1</v>
      </c>
      <c r="G12" s="8">
        <f>SUM(E12) - (E12*0.1)</f>
        <v>31.5</v>
      </c>
      <c r="H12" s="20"/>
      <c r="I12" s="25">
        <f t="shared" si="3"/>
        <v>0</v>
      </c>
      <c r="J12" s="25">
        <f t="shared" si="4"/>
        <v>0</v>
      </c>
      <c r="K12" s="25">
        <f t="shared" si="5"/>
        <v>0</v>
      </c>
    </row>
    <row r="13" spans="1:11" ht="21" x14ac:dyDescent="0.25">
      <c r="A13" s="7" t="s">
        <v>18</v>
      </c>
      <c r="B13" s="19" t="s">
        <v>33</v>
      </c>
      <c r="C13" s="20" t="s">
        <v>32</v>
      </c>
      <c r="D13" s="20">
        <v>6</v>
      </c>
      <c r="E13" s="22">
        <v>29.99</v>
      </c>
      <c r="F13" s="23">
        <v>0.1</v>
      </c>
      <c r="G13" s="8">
        <f t="shared" ref="G13:G17" si="6">SUM(E13) - (E13*0.1)</f>
        <v>26.991</v>
      </c>
      <c r="H13" s="20"/>
      <c r="I13" s="25">
        <f t="shared" si="3"/>
        <v>0</v>
      </c>
      <c r="J13" s="25">
        <f t="shared" si="4"/>
        <v>0</v>
      </c>
      <c r="K13" s="25">
        <f t="shared" si="5"/>
        <v>0</v>
      </c>
    </row>
    <row r="14" spans="1:11" ht="21" x14ac:dyDescent="0.25">
      <c r="A14" s="7" t="s">
        <v>18</v>
      </c>
      <c r="B14" s="19" t="s">
        <v>34</v>
      </c>
      <c r="C14" s="30" t="s">
        <v>32</v>
      </c>
      <c r="D14" s="20">
        <v>6</v>
      </c>
      <c r="E14" s="22">
        <v>29.99</v>
      </c>
      <c r="F14" s="23">
        <v>0.1</v>
      </c>
      <c r="G14" s="8">
        <f t="shared" si="6"/>
        <v>26.991</v>
      </c>
      <c r="H14" s="20"/>
      <c r="I14" s="25">
        <f t="shared" si="3"/>
        <v>0</v>
      </c>
      <c r="J14" s="25">
        <f t="shared" si="4"/>
        <v>0</v>
      </c>
      <c r="K14" s="25">
        <f t="shared" si="5"/>
        <v>0</v>
      </c>
    </row>
    <row r="15" spans="1:11" ht="21" x14ac:dyDescent="0.25">
      <c r="A15" s="7" t="s">
        <v>18</v>
      </c>
      <c r="B15" s="19" t="s">
        <v>35</v>
      </c>
      <c r="C15" s="20" t="s">
        <v>32</v>
      </c>
      <c r="D15" s="20">
        <v>6</v>
      </c>
      <c r="E15" s="22">
        <v>29.99</v>
      </c>
      <c r="F15" s="23">
        <v>0.1</v>
      </c>
      <c r="G15" s="8">
        <f t="shared" si="6"/>
        <v>26.991</v>
      </c>
      <c r="H15" s="20"/>
      <c r="I15" s="25">
        <f t="shared" si="3"/>
        <v>0</v>
      </c>
      <c r="J15" s="25">
        <f t="shared" si="4"/>
        <v>0</v>
      </c>
      <c r="K15" s="25">
        <f t="shared" si="5"/>
        <v>0</v>
      </c>
    </row>
    <row r="16" spans="1:11" ht="21" x14ac:dyDescent="0.25">
      <c r="A16" s="7" t="s">
        <v>18</v>
      </c>
      <c r="B16" s="19" t="s">
        <v>99</v>
      </c>
      <c r="C16" s="20" t="s">
        <v>32</v>
      </c>
      <c r="D16" s="20">
        <v>6</v>
      </c>
      <c r="E16" s="22">
        <v>29.99</v>
      </c>
      <c r="F16" s="23">
        <v>0.1</v>
      </c>
      <c r="G16" s="8">
        <f t="shared" si="6"/>
        <v>26.991</v>
      </c>
      <c r="H16" s="20"/>
      <c r="I16" s="25">
        <f t="shared" ref="I16:I17" si="7">SUM(G16*H16)</f>
        <v>0</v>
      </c>
      <c r="J16" s="25">
        <f t="shared" ref="J16:J17" si="8">SUM(G16*H16)*1.06</f>
        <v>0</v>
      </c>
      <c r="K16" s="25">
        <f t="shared" ref="K16:K17" si="9">SUM(G16*H16)*1.07</f>
        <v>0</v>
      </c>
    </row>
    <row r="17" spans="1:11" ht="21" x14ac:dyDescent="0.25">
      <c r="A17" s="7" t="s">
        <v>18</v>
      </c>
      <c r="B17" s="19" t="s">
        <v>100</v>
      </c>
      <c r="C17" s="20" t="s">
        <v>32</v>
      </c>
      <c r="D17" s="20">
        <v>6</v>
      </c>
      <c r="E17" s="22">
        <v>34.99</v>
      </c>
      <c r="F17" s="23">
        <v>0.1</v>
      </c>
      <c r="G17" s="8">
        <f t="shared" si="6"/>
        <v>31.491</v>
      </c>
      <c r="H17" s="20"/>
      <c r="I17" s="25">
        <f t="shared" si="7"/>
        <v>0</v>
      </c>
      <c r="J17" s="25">
        <f t="shared" si="8"/>
        <v>0</v>
      </c>
      <c r="K17" s="25">
        <f t="shared" si="9"/>
        <v>0</v>
      </c>
    </row>
    <row r="18" spans="1:11" ht="21" x14ac:dyDescent="0.25">
      <c r="A18" s="236" t="s">
        <v>98</v>
      </c>
      <c r="B18" s="236"/>
      <c r="C18" s="236"/>
      <c r="D18" s="236"/>
      <c r="E18" s="236"/>
      <c r="F18" s="236"/>
      <c r="G18" s="237"/>
      <c r="H18" s="222"/>
      <c r="I18" s="222"/>
      <c r="J18" s="222"/>
      <c r="K18" s="222"/>
    </row>
    <row r="19" spans="1:11" ht="21" x14ac:dyDescent="0.25">
      <c r="A19" s="7" t="s">
        <v>18</v>
      </c>
      <c r="B19" s="19" t="s">
        <v>201</v>
      </c>
      <c r="C19" s="20" t="s">
        <v>16</v>
      </c>
      <c r="D19" s="20">
        <v>6</v>
      </c>
      <c r="E19" s="22">
        <v>28</v>
      </c>
      <c r="F19" s="39">
        <v>0.3</v>
      </c>
      <c r="G19" s="8">
        <v>19.600000000000001</v>
      </c>
      <c r="H19" s="20"/>
      <c r="I19" s="25">
        <f t="shared" ref="I19:I20" si="10">SUM(G19*H19)</f>
        <v>0</v>
      </c>
      <c r="J19" s="25">
        <f t="shared" ref="J19:J20" si="11">SUM(G19*H19)*1.06</f>
        <v>0</v>
      </c>
      <c r="K19" s="25">
        <f t="shared" ref="K19:K20" si="12">SUM(G19*H19)*1.07</f>
        <v>0</v>
      </c>
    </row>
    <row r="20" spans="1:11" ht="21" x14ac:dyDescent="0.25">
      <c r="A20" s="7" t="s">
        <v>216</v>
      </c>
      <c r="B20" s="19" t="s">
        <v>38</v>
      </c>
      <c r="C20" s="20" t="s">
        <v>16</v>
      </c>
      <c r="D20" s="20">
        <v>6</v>
      </c>
      <c r="E20" s="22">
        <v>23.99</v>
      </c>
      <c r="F20" s="23">
        <v>0.1</v>
      </c>
      <c r="G20" s="8">
        <f>SUM(E20) - (E20*0.1)</f>
        <v>21.590999999999998</v>
      </c>
      <c r="H20" s="20"/>
      <c r="I20" s="25">
        <f t="shared" si="10"/>
        <v>0</v>
      </c>
      <c r="J20" s="25">
        <f t="shared" si="11"/>
        <v>0</v>
      </c>
      <c r="K20" s="25">
        <f t="shared" si="12"/>
        <v>0</v>
      </c>
    </row>
    <row r="21" spans="1:11" ht="21" x14ac:dyDescent="0.25">
      <c r="A21" s="236" t="s">
        <v>225</v>
      </c>
      <c r="B21" s="236"/>
      <c r="C21" s="236"/>
      <c r="D21" s="236"/>
      <c r="E21" s="236"/>
      <c r="F21" s="236"/>
      <c r="G21" s="237"/>
      <c r="H21" s="222"/>
      <c r="I21" s="222"/>
      <c r="J21" s="222"/>
      <c r="K21" s="222"/>
    </row>
    <row r="22" spans="1:11" ht="21" x14ac:dyDescent="0.25">
      <c r="A22" s="18" t="s">
        <v>18</v>
      </c>
      <c r="B22" s="19" t="s">
        <v>42</v>
      </c>
      <c r="C22" s="20" t="s">
        <v>16</v>
      </c>
      <c r="D22" s="20">
        <v>6</v>
      </c>
      <c r="E22" s="22">
        <v>31.99</v>
      </c>
      <c r="F22" s="23">
        <v>0.1</v>
      </c>
      <c r="G22" s="24">
        <f>SUM(E22) - (E22*0.1)</f>
        <v>28.790999999999997</v>
      </c>
      <c r="H22" s="20"/>
      <c r="I22" s="25">
        <f t="shared" ref="I22:I23" si="13">SUM(G22*H22)</f>
        <v>0</v>
      </c>
      <c r="J22" s="25">
        <f t="shared" ref="J22:J23" si="14">SUM(G22*H22)*1.06</f>
        <v>0</v>
      </c>
      <c r="K22" s="25">
        <f t="shared" ref="K22:K23" si="15">SUM(G22*H22)*1.07</f>
        <v>0</v>
      </c>
    </row>
    <row r="23" spans="1:11" ht="21" x14ac:dyDescent="0.25">
      <c r="A23" s="18" t="s">
        <v>218</v>
      </c>
      <c r="B23" s="19" t="s">
        <v>199</v>
      </c>
      <c r="C23" s="20" t="s">
        <v>32</v>
      </c>
      <c r="D23" s="20">
        <v>6</v>
      </c>
      <c r="E23" s="22">
        <v>31.99</v>
      </c>
      <c r="F23" s="23">
        <v>0.1</v>
      </c>
      <c r="G23" s="24">
        <f>SUM(E23) - (E23*0.1)</f>
        <v>28.790999999999997</v>
      </c>
      <c r="H23" s="20"/>
      <c r="I23" s="25">
        <f t="shared" si="13"/>
        <v>0</v>
      </c>
      <c r="J23" s="25">
        <f t="shared" si="14"/>
        <v>0</v>
      </c>
      <c r="K23" s="25">
        <f t="shared" si="15"/>
        <v>0</v>
      </c>
    </row>
    <row r="24" spans="1:11" ht="21" x14ac:dyDescent="0.25">
      <c r="A24" s="236" t="s">
        <v>46</v>
      </c>
      <c r="B24" s="236"/>
      <c r="C24" s="236"/>
      <c r="D24" s="236"/>
      <c r="E24" s="236"/>
      <c r="F24" s="236"/>
      <c r="G24" s="237"/>
      <c r="H24" s="222"/>
      <c r="I24" s="222"/>
      <c r="J24" s="222"/>
      <c r="K24" s="222"/>
    </row>
    <row r="25" spans="1:11" ht="21" x14ac:dyDescent="0.25">
      <c r="A25" s="7" t="s">
        <v>18</v>
      </c>
      <c r="B25" s="19" t="s">
        <v>204</v>
      </c>
      <c r="C25" s="20" t="s">
        <v>16</v>
      </c>
      <c r="D25" s="20">
        <v>6</v>
      </c>
      <c r="E25" s="22">
        <v>38</v>
      </c>
      <c r="F25" s="23">
        <v>0.1</v>
      </c>
      <c r="G25" s="8">
        <f t="shared" ref="G25:G38" si="16">SUM(E25) - (E25*0.1)</f>
        <v>34.200000000000003</v>
      </c>
      <c r="H25" s="20"/>
      <c r="I25" s="25">
        <f t="shared" ref="I25" si="17">SUM(G25*H25)</f>
        <v>0</v>
      </c>
      <c r="J25" s="25">
        <f t="shared" ref="J25" si="18">SUM(G25*H25)*1.06</f>
        <v>0</v>
      </c>
      <c r="K25" s="25">
        <f t="shared" ref="K25" si="19">SUM(G25*H25)*1.07</f>
        <v>0</v>
      </c>
    </row>
    <row r="26" spans="1:11" ht="21" x14ac:dyDescent="0.25">
      <c r="A26" s="7" t="s">
        <v>18</v>
      </c>
      <c r="B26" s="19" t="s">
        <v>206</v>
      </c>
      <c r="C26" s="20" t="s">
        <v>16</v>
      </c>
      <c r="D26" s="20">
        <v>6</v>
      </c>
      <c r="E26" s="22">
        <v>40</v>
      </c>
      <c r="F26" s="39">
        <v>0.3</v>
      </c>
      <c r="G26" s="8">
        <v>28</v>
      </c>
      <c r="H26" s="20"/>
      <c r="I26" s="25">
        <f t="shared" ref="I26:I27" si="20">SUM(G26*H26)</f>
        <v>0</v>
      </c>
      <c r="J26" s="25">
        <f t="shared" ref="J26:J27" si="21">SUM(G26*H26)*1.06</f>
        <v>0</v>
      </c>
      <c r="K26" s="25">
        <f t="shared" ref="K26:K27" si="22">SUM(G26*H26)*1.07</f>
        <v>0</v>
      </c>
    </row>
    <row r="27" spans="1:11" ht="21" x14ac:dyDescent="0.25">
      <c r="A27" s="134" t="s">
        <v>200</v>
      </c>
      <c r="B27" s="19" t="s">
        <v>208</v>
      </c>
      <c r="C27" s="20" t="s">
        <v>16</v>
      </c>
      <c r="D27" s="20">
        <v>6</v>
      </c>
      <c r="E27" s="22">
        <v>47.99</v>
      </c>
      <c r="F27" s="23">
        <v>0.1</v>
      </c>
      <c r="G27" s="8">
        <f t="shared" si="16"/>
        <v>43.191000000000003</v>
      </c>
      <c r="H27" s="20"/>
      <c r="I27" s="25">
        <f t="shared" si="20"/>
        <v>0</v>
      </c>
      <c r="J27" s="25">
        <f t="shared" si="21"/>
        <v>0</v>
      </c>
      <c r="K27" s="25">
        <f t="shared" si="22"/>
        <v>0</v>
      </c>
    </row>
    <row r="28" spans="1:11" ht="21" x14ac:dyDescent="0.25">
      <c r="A28" s="134" t="s">
        <v>210</v>
      </c>
      <c r="B28" s="19" t="s">
        <v>209</v>
      </c>
      <c r="C28" s="20" t="s">
        <v>32</v>
      </c>
      <c r="D28" s="20">
        <v>6</v>
      </c>
      <c r="E28" s="22">
        <v>69.989999999999995</v>
      </c>
      <c r="F28" s="23">
        <v>0.1</v>
      </c>
      <c r="G28" s="8">
        <f t="shared" si="16"/>
        <v>62.990999999999993</v>
      </c>
      <c r="H28" s="20"/>
      <c r="I28" s="25">
        <f t="shared" ref="I28:I38" si="23">SUM(G28*H28)</f>
        <v>0</v>
      </c>
      <c r="J28" s="25">
        <f t="shared" ref="J28:J38" si="24">SUM(G28*H28)*1.06</f>
        <v>0</v>
      </c>
      <c r="K28" s="25">
        <f t="shared" ref="K28:K38" si="25">SUM(G28*H28)*1.07</f>
        <v>0</v>
      </c>
    </row>
    <row r="29" spans="1:11" ht="21" x14ac:dyDescent="0.25">
      <c r="A29" s="7" t="s">
        <v>18</v>
      </c>
      <c r="B29" s="19" t="s">
        <v>196</v>
      </c>
      <c r="C29" s="20" t="s">
        <v>16</v>
      </c>
      <c r="D29" s="20">
        <v>6</v>
      </c>
      <c r="E29" s="22">
        <v>29.99</v>
      </c>
      <c r="F29" s="23">
        <v>0.1</v>
      </c>
      <c r="G29" s="8">
        <f t="shared" si="16"/>
        <v>26.991</v>
      </c>
      <c r="H29" s="20"/>
      <c r="I29" s="25">
        <f t="shared" si="23"/>
        <v>0</v>
      </c>
      <c r="J29" s="25">
        <f t="shared" si="24"/>
        <v>0</v>
      </c>
      <c r="K29" s="25">
        <f t="shared" si="25"/>
        <v>0</v>
      </c>
    </row>
    <row r="30" spans="1:11" ht="21" x14ac:dyDescent="0.25">
      <c r="A30" s="7" t="s">
        <v>18</v>
      </c>
      <c r="B30" s="19" t="s">
        <v>195</v>
      </c>
      <c r="C30" s="20" t="s">
        <v>16</v>
      </c>
      <c r="D30" s="20">
        <v>6</v>
      </c>
      <c r="E30" s="22">
        <v>42.99</v>
      </c>
      <c r="F30" s="23">
        <v>0.1</v>
      </c>
      <c r="G30" s="8">
        <f t="shared" si="16"/>
        <v>38.691000000000003</v>
      </c>
      <c r="H30" s="20"/>
      <c r="I30" s="25">
        <f t="shared" si="23"/>
        <v>0</v>
      </c>
      <c r="J30" s="25">
        <f t="shared" si="24"/>
        <v>0</v>
      </c>
      <c r="K30" s="25">
        <f t="shared" si="25"/>
        <v>0</v>
      </c>
    </row>
    <row r="31" spans="1:11" ht="21" x14ac:dyDescent="0.25">
      <c r="A31" s="134" t="s">
        <v>211</v>
      </c>
      <c r="B31" s="19" t="s">
        <v>207</v>
      </c>
      <c r="C31" s="20" t="s">
        <v>16</v>
      </c>
      <c r="D31" s="20">
        <v>6</v>
      </c>
      <c r="E31" s="22">
        <v>69.989999999999995</v>
      </c>
      <c r="F31" s="23">
        <v>0.1</v>
      </c>
      <c r="G31" s="8">
        <f t="shared" si="16"/>
        <v>62.990999999999993</v>
      </c>
      <c r="H31" s="20"/>
      <c r="I31" s="25">
        <f t="shared" si="23"/>
        <v>0</v>
      </c>
      <c r="J31" s="25">
        <f t="shared" si="24"/>
        <v>0</v>
      </c>
      <c r="K31" s="25">
        <f t="shared" si="25"/>
        <v>0</v>
      </c>
    </row>
    <row r="32" spans="1:11" ht="21" x14ac:dyDescent="0.25">
      <c r="A32" s="7" t="s">
        <v>18</v>
      </c>
      <c r="B32" s="19" t="s">
        <v>197</v>
      </c>
      <c r="C32" s="20" t="s">
        <v>16</v>
      </c>
      <c r="D32" s="20">
        <v>6</v>
      </c>
      <c r="E32" s="22">
        <v>39</v>
      </c>
      <c r="F32" s="39">
        <v>0.3</v>
      </c>
      <c r="G32" s="8">
        <v>27.3</v>
      </c>
      <c r="H32" s="20"/>
      <c r="I32" s="25">
        <f t="shared" si="23"/>
        <v>0</v>
      </c>
      <c r="J32" s="25">
        <f t="shared" si="24"/>
        <v>0</v>
      </c>
      <c r="K32" s="25">
        <f t="shared" si="25"/>
        <v>0</v>
      </c>
    </row>
    <row r="33" spans="1:12" ht="21" x14ac:dyDescent="0.25">
      <c r="A33" s="7">
        <v>429421</v>
      </c>
      <c r="B33" s="19" t="s">
        <v>212</v>
      </c>
      <c r="C33" s="20" t="s">
        <v>32</v>
      </c>
      <c r="D33" s="20">
        <v>6</v>
      </c>
      <c r="E33" s="22">
        <v>69.989999999999995</v>
      </c>
      <c r="F33" s="23">
        <v>0.1</v>
      </c>
      <c r="G33" s="8">
        <v>27.3</v>
      </c>
      <c r="H33" s="20"/>
      <c r="I33" s="25">
        <f t="shared" si="23"/>
        <v>0</v>
      </c>
      <c r="J33" s="25">
        <f t="shared" si="24"/>
        <v>0</v>
      </c>
      <c r="K33" s="25">
        <f t="shared" si="25"/>
        <v>0</v>
      </c>
    </row>
    <row r="34" spans="1:12" ht="21" x14ac:dyDescent="0.25">
      <c r="A34" s="7" t="s">
        <v>55</v>
      </c>
      <c r="B34" s="19" t="s">
        <v>58</v>
      </c>
      <c r="C34" s="20" t="s">
        <v>16</v>
      </c>
      <c r="D34" s="20">
        <v>6</v>
      </c>
      <c r="E34" s="22">
        <v>57</v>
      </c>
      <c r="F34" s="23">
        <v>0.1</v>
      </c>
      <c r="G34" s="8">
        <f t="shared" si="16"/>
        <v>51.3</v>
      </c>
      <c r="H34" s="20"/>
      <c r="I34" s="25">
        <f t="shared" si="23"/>
        <v>0</v>
      </c>
      <c r="J34" s="25">
        <f t="shared" si="24"/>
        <v>0</v>
      </c>
      <c r="K34" s="25">
        <f t="shared" si="25"/>
        <v>0</v>
      </c>
      <c r="L34" s="2"/>
    </row>
    <row r="35" spans="1:12" ht="21" x14ac:dyDescent="0.25">
      <c r="A35" s="7" t="s">
        <v>18</v>
      </c>
      <c r="B35" s="19" t="s">
        <v>59</v>
      </c>
      <c r="C35" s="20" t="s">
        <v>16</v>
      </c>
      <c r="D35" s="20">
        <v>6</v>
      </c>
      <c r="E35" s="22">
        <v>61</v>
      </c>
      <c r="F35" s="23">
        <v>0.1</v>
      </c>
      <c r="G35" s="8">
        <f t="shared" si="16"/>
        <v>54.9</v>
      </c>
      <c r="H35" s="20"/>
      <c r="I35" s="25">
        <f t="shared" si="23"/>
        <v>0</v>
      </c>
      <c r="J35" s="25">
        <f t="shared" si="24"/>
        <v>0</v>
      </c>
      <c r="K35" s="25">
        <f t="shared" si="25"/>
        <v>0</v>
      </c>
    </row>
    <row r="36" spans="1:12" ht="21" x14ac:dyDescent="0.25">
      <c r="A36" s="7" t="s">
        <v>18</v>
      </c>
      <c r="B36" s="19" t="s">
        <v>60</v>
      </c>
      <c r="C36" s="20" t="s">
        <v>16</v>
      </c>
      <c r="D36" s="20">
        <v>6</v>
      </c>
      <c r="E36" s="22">
        <v>49.99</v>
      </c>
      <c r="F36" s="23">
        <v>0.1</v>
      </c>
      <c r="G36" s="8">
        <f t="shared" si="16"/>
        <v>44.991</v>
      </c>
      <c r="H36" s="20"/>
      <c r="I36" s="25">
        <f t="shared" si="23"/>
        <v>0</v>
      </c>
      <c r="J36" s="25">
        <f t="shared" si="24"/>
        <v>0</v>
      </c>
      <c r="K36" s="25">
        <f t="shared" si="25"/>
        <v>0</v>
      </c>
    </row>
    <row r="37" spans="1:12" ht="21" x14ac:dyDescent="0.25">
      <c r="A37" s="7" t="s">
        <v>55</v>
      </c>
      <c r="B37" s="19" t="s">
        <v>61</v>
      </c>
      <c r="C37" s="20" t="s">
        <v>16</v>
      </c>
      <c r="D37" s="20">
        <v>6</v>
      </c>
      <c r="E37" s="22">
        <v>39.99</v>
      </c>
      <c r="F37" s="23">
        <v>0.1</v>
      </c>
      <c r="G37" s="8">
        <f t="shared" si="16"/>
        <v>35.991</v>
      </c>
      <c r="H37" s="20"/>
      <c r="I37" s="25">
        <f t="shared" si="23"/>
        <v>0</v>
      </c>
      <c r="J37" s="25">
        <f t="shared" si="24"/>
        <v>0</v>
      </c>
      <c r="K37" s="25">
        <f t="shared" si="25"/>
        <v>0</v>
      </c>
    </row>
    <row r="38" spans="1:12" ht="21" x14ac:dyDescent="0.25">
      <c r="A38" s="134" t="s">
        <v>215</v>
      </c>
      <c r="B38" s="19" t="s">
        <v>205</v>
      </c>
      <c r="C38" s="20" t="s">
        <v>16</v>
      </c>
      <c r="D38" s="20">
        <v>6</v>
      </c>
      <c r="E38" s="22">
        <v>29.99</v>
      </c>
      <c r="F38" s="23">
        <v>0.1</v>
      </c>
      <c r="G38" s="8">
        <f t="shared" si="16"/>
        <v>26.991</v>
      </c>
      <c r="H38" s="20"/>
      <c r="I38" s="25">
        <f t="shared" si="23"/>
        <v>0</v>
      </c>
      <c r="J38" s="25">
        <f t="shared" si="24"/>
        <v>0</v>
      </c>
      <c r="K38" s="25">
        <f t="shared" si="25"/>
        <v>0</v>
      </c>
    </row>
    <row r="39" spans="1:12" ht="21" x14ac:dyDescent="0.25">
      <c r="A39" s="61" t="s">
        <v>18</v>
      </c>
      <c r="B39" s="10" t="s">
        <v>57</v>
      </c>
      <c r="C39" s="82" t="s">
        <v>20</v>
      </c>
      <c r="D39" s="54">
        <v>6</v>
      </c>
      <c r="E39" s="56">
        <v>38</v>
      </c>
      <c r="F39" s="32" t="s">
        <v>95</v>
      </c>
      <c r="G39" s="83">
        <v>38</v>
      </c>
      <c r="H39" s="20"/>
      <c r="I39" s="25">
        <f t="shared" ref="I39:I41" si="26">SUM(G39*H39)</f>
        <v>0</v>
      </c>
      <c r="J39" s="25">
        <f t="shared" ref="J39:J41" si="27">SUM(G39*H39)*1.06</f>
        <v>0</v>
      </c>
      <c r="K39" s="25">
        <f t="shared" ref="K39:K41" si="28">SUM(G39*H39)*1.07</f>
        <v>0</v>
      </c>
    </row>
    <row r="40" spans="1:12" ht="21" x14ac:dyDescent="0.25">
      <c r="A40" s="61" t="s">
        <v>18</v>
      </c>
      <c r="B40" s="10" t="s">
        <v>54</v>
      </c>
      <c r="C40" s="82" t="s">
        <v>20</v>
      </c>
      <c r="D40" s="54">
        <v>6</v>
      </c>
      <c r="E40" s="56">
        <v>43</v>
      </c>
      <c r="F40" s="32" t="s">
        <v>95</v>
      </c>
      <c r="G40" s="83">
        <v>43</v>
      </c>
      <c r="H40" s="20"/>
      <c r="I40" s="25">
        <f t="shared" si="26"/>
        <v>0</v>
      </c>
      <c r="J40" s="25">
        <f t="shared" si="27"/>
        <v>0</v>
      </c>
      <c r="K40" s="25">
        <f t="shared" si="28"/>
        <v>0</v>
      </c>
    </row>
    <row r="41" spans="1:12" ht="21" x14ac:dyDescent="0.25">
      <c r="A41" s="61" t="s">
        <v>18</v>
      </c>
      <c r="B41" s="10" t="s">
        <v>56</v>
      </c>
      <c r="C41" s="82" t="s">
        <v>20</v>
      </c>
      <c r="D41" s="54">
        <v>6</v>
      </c>
      <c r="E41" s="56">
        <v>27</v>
      </c>
      <c r="F41" s="32" t="s">
        <v>95</v>
      </c>
      <c r="G41" s="83">
        <v>27</v>
      </c>
      <c r="H41" s="20"/>
      <c r="I41" s="25">
        <f t="shared" si="26"/>
        <v>0</v>
      </c>
      <c r="J41" s="25">
        <f t="shared" si="27"/>
        <v>0</v>
      </c>
      <c r="K41" s="25">
        <f t="shared" si="28"/>
        <v>0</v>
      </c>
    </row>
    <row r="42" spans="1:12" ht="21" x14ac:dyDescent="0.25">
      <c r="A42" s="53"/>
      <c r="B42" s="49"/>
      <c r="C42" s="84"/>
      <c r="D42" s="84"/>
      <c r="E42" s="85"/>
      <c r="F42" s="32" t="s">
        <v>96</v>
      </c>
      <c r="G42" s="86"/>
      <c r="H42" s="86"/>
      <c r="I42" s="86"/>
      <c r="J42" s="86"/>
      <c r="K42" s="86"/>
    </row>
    <row r="43" spans="1:12" ht="21" hidden="1" x14ac:dyDescent="0.25">
      <c r="A43" s="50" t="s">
        <v>70</v>
      </c>
      <c r="B43" s="221" t="s">
        <v>71</v>
      </c>
      <c r="C43" s="221"/>
      <c r="D43" s="51"/>
      <c r="E43" s="52"/>
      <c r="F43" s="221"/>
      <c r="G43" s="51"/>
      <c r="H43" s="51"/>
      <c r="I43" s="51"/>
      <c r="J43" s="51"/>
      <c r="K43" s="51"/>
    </row>
    <row r="44" spans="1:12" ht="21" hidden="1" x14ac:dyDescent="0.25">
      <c r="A44" s="53"/>
      <c r="B44" s="54" t="s">
        <v>72</v>
      </c>
      <c r="C44" s="54"/>
      <c r="D44" s="55"/>
      <c r="E44" s="56"/>
      <c r="F44" s="54" t="s">
        <v>24</v>
      </c>
      <c r="G44" s="57"/>
      <c r="H44" s="57"/>
      <c r="I44" s="57"/>
      <c r="J44" s="57"/>
      <c r="K44" s="57"/>
    </row>
    <row r="45" spans="1:12" ht="21" hidden="1" x14ac:dyDescent="0.25">
      <c r="A45" s="58"/>
      <c r="B45" s="20" t="s">
        <v>73</v>
      </c>
      <c r="C45" s="20"/>
      <c r="D45" s="33"/>
      <c r="E45" s="22"/>
      <c r="F45" s="28" t="s">
        <v>24</v>
      </c>
      <c r="G45" s="57"/>
      <c r="H45" s="57"/>
      <c r="I45" s="57"/>
      <c r="J45" s="57"/>
      <c r="K45" s="57"/>
    </row>
    <row r="46" spans="1:12" ht="21" hidden="1" x14ac:dyDescent="0.25">
      <c r="A46" s="58"/>
      <c r="B46" s="20" t="s">
        <v>74</v>
      </c>
      <c r="C46" s="20"/>
      <c r="D46" s="33"/>
      <c r="E46" s="22"/>
      <c r="F46" s="28" t="s">
        <v>24</v>
      </c>
      <c r="G46" s="57"/>
      <c r="H46" s="57"/>
      <c r="I46" s="57"/>
      <c r="J46" s="57"/>
      <c r="K46" s="57"/>
    </row>
    <row r="47" spans="1:12" ht="21" hidden="1" x14ac:dyDescent="0.25">
      <c r="A47" s="58"/>
      <c r="B47" s="20" t="s">
        <v>75</v>
      </c>
      <c r="C47" s="20"/>
      <c r="D47" s="33"/>
      <c r="E47" s="22"/>
      <c r="F47" s="28" t="s">
        <v>87</v>
      </c>
      <c r="G47" s="57"/>
      <c r="H47" s="57"/>
      <c r="I47" s="57"/>
      <c r="J47" s="57"/>
      <c r="K47" s="57"/>
    </row>
  </sheetData>
  <mergeCells count="9">
    <mergeCell ref="A24:G24"/>
    <mergeCell ref="A10:G10"/>
    <mergeCell ref="A18:G18"/>
    <mergeCell ref="A1:G1"/>
    <mergeCell ref="H1:K1"/>
    <mergeCell ref="A2:G2"/>
    <mergeCell ref="I2:K2"/>
    <mergeCell ref="A5:G5"/>
    <mergeCell ref="A21:G21"/>
  </mergeCells>
  <pageMargins left="0.7" right="0.7" top="0.75" bottom="0.75" header="0.3" footer="0.3"/>
  <pageSetup scale="4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4"/>
  <sheetViews>
    <sheetView zoomScale="99" workbookViewId="0">
      <selection activeCell="B21" sqref="B21"/>
    </sheetView>
  </sheetViews>
  <sheetFormatPr baseColWidth="10" defaultColWidth="11.5" defaultRowHeight="15" x14ac:dyDescent="0.2"/>
  <cols>
    <col min="1" max="1" width="24.83203125" style="3" customWidth="1"/>
    <col min="2" max="2" width="73.33203125" style="1" customWidth="1"/>
    <col min="3" max="3" width="10.83203125" style="1"/>
    <col min="4" max="4" width="11.1640625" bestFit="1" customWidth="1"/>
    <col min="5" max="5" width="13.1640625" style="4" customWidth="1"/>
    <col min="6" max="6" width="27.5" style="5" customWidth="1"/>
    <col min="7" max="8" width="14.1640625" style="6" customWidth="1"/>
    <col min="9" max="9" width="12.5" style="6" customWidth="1"/>
    <col min="10" max="10" width="12.1640625" style="6" customWidth="1"/>
    <col min="11" max="11" width="11.33203125" style="6" customWidth="1"/>
    <col min="12" max="12" width="14.83203125" hidden="1" customWidth="1"/>
    <col min="13" max="13" width="24.33203125" hidden="1" customWidth="1"/>
    <col min="14" max="14" width="14" style="1" hidden="1" customWidth="1"/>
  </cols>
  <sheetData>
    <row r="1" spans="1:14" ht="21" x14ac:dyDescent="0.25">
      <c r="A1" s="232" t="s">
        <v>0</v>
      </c>
      <c r="B1" s="232"/>
      <c r="C1" s="232"/>
      <c r="D1" s="232"/>
      <c r="E1" s="232"/>
      <c r="F1" s="232"/>
      <c r="G1" s="232"/>
      <c r="H1" s="229" t="s">
        <v>227</v>
      </c>
      <c r="I1" s="230"/>
      <c r="J1" s="230"/>
      <c r="K1" s="231"/>
      <c r="L1" s="238" t="s">
        <v>226</v>
      </c>
      <c r="M1" s="238"/>
      <c r="N1" s="49"/>
    </row>
    <row r="2" spans="1:14" ht="20" customHeight="1" x14ac:dyDescent="0.25">
      <c r="A2" s="232" t="s">
        <v>1</v>
      </c>
      <c r="B2" s="232"/>
      <c r="C2" s="232"/>
      <c r="D2" s="232"/>
      <c r="E2" s="232"/>
      <c r="F2" s="232"/>
      <c r="G2" s="232"/>
      <c r="H2" s="140" t="s">
        <v>228</v>
      </c>
      <c r="I2" s="233" t="s">
        <v>229</v>
      </c>
      <c r="J2" s="234"/>
      <c r="K2" s="235"/>
      <c r="L2" s="14" t="s">
        <v>230</v>
      </c>
      <c r="M2" s="14" t="s">
        <v>2</v>
      </c>
      <c r="N2" s="49"/>
    </row>
    <row r="3" spans="1:14" ht="21" x14ac:dyDescent="0.25">
      <c r="A3" s="67"/>
      <c r="B3" s="68"/>
      <c r="C3" s="68"/>
      <c r="D3" s="69"/>
      <c r="E3" s="70"/>
      <c r="F3" s="71"/>
      <c r="G3" s="72"/>
      <c r="H3" s="72"/>
      <c r="I3" s="72"/>
      <c r="J3" s="72"/>
      <c r="K3" s="72"/>
      <c r="L3" s="73"/>
      <c r="M3" s="74"/>
      <c r="N3" s="49"/>
    </row>
    <row r="4" spans="1:14" ht="61" customHeight="1" x14ac:dyDescent="0.2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98" t="s">
        <v>221</v>
      </c>
      <c r="I4" s="10" t="s">
        <v>222</v>
      </c>
      <c r="J4" s="98" t="s">
        <v>223</v>
      </c>
      <c r="K4" s="98" t="s">
        <v>224</v>
      </c>
      <c r="L4" s="14" t="s">
        <v>10</v>
      </c>
      <c r="M4" s="14" t="s">
        <v>11</v>
      </c>
      <c r="N4" s="15" t="s">
        <v>12</v>
      </c>
    </row>
    <row r="5" spans="1:14" ht="21" x14ac:dyDescent="0.25">
      <c r="A5" s="236" t="s">
        <v>13</v>
      </c>
      <c r="B5" s="236"/>
      <c r="C5" s="236"/>
      <c r="D5" s="236"/>
      <c r="E5" s="236"/>
      <c r="F5" s="236"/>
      <c r="G5" s="237"/>
      <c r="H5" s="17"/>
      <c r="I5" s="17"/>
      <c r="J5" s="17"/>
      <c r="K5" s="17"/>
      <c r="L5" s="16"/>
      <c r="M5" s="16"/>
      <c r="N5" s="17"/>
    </row>
    <row r="6" spans="1:14" ht="21" x14ac:dyDescent="0.25">
      <c r="A6" s="7" t="s">
        <v>14</v>
      </c>
      <c r="B6" s="19" t="s">
        <v>15</v>
      </c>
      <c r="C6" s="20" t="s">
        <v>16</v>
      </c>
      <c r="D6" s="21">
        <v>6</v>
      </c>
      <c r="E6" s="22">
        <v>19.989999999999998</v>
      </c>
      <c r="F6" s="23">
        <v>0.1</v>
      </c>
      <c r="G6" s="24">
        <f>SUM(E6) - (E6*0.1)</f>
        <v>17.991</v>
      </c>
      <c r="H6" s="20"/>
      <c r="I6" s="25">
        <f>SUM(G6*H6)</f>
        <v>0</v>
      </c>
      <c r="J6" s="25">
        <f>SUM(G6*H6)*1.06</f>
        <v>0</v>
      </c>
      <c r="K6" s="25">
        <f>SUM(G6*H6)*1.07</f>
        <v>0</v>
      </c>
      <c r="L6" s="25">
        <v>0</v>
      </c>
      <c r="M6" s="25">
        <f>SUM(L6*D6)</f>
        <v>0</v>
      </c>
      <c r="N6" s="20" t="s">
        <v>17</v>
      </c>
    </row>
    <row r="7" spans="1:14" ht="21" x14ac:dyDescent="0.25">
      <c r="A7" s="7" t="s">
        <v>18</v>
      </c>
      <c r="B7" s="19" t="s">
        <v>19</v>
      </c>
      <c r="C7" s="20" t="s">
        <v>20</v>
      </c>
      <c r="D7" s="21">
        <v>1</v>
      </c>
      <c r="E7" s="26">
        <v>19.989999999999998</v>
      </c>
      <c r="F7" s="23">
        <v>0.33</v>
      </c>
      <c r="G7" s="8">
        <v>19.989999999999998</v>
      </c>
      <c r="H7" s="20"/>
      <c r="I7" s="25">
        <f t="shared" ref="I7:I11" si="0">SUM(G7*H7)</f>
        <v>0</v>
      </c>
      <c r="J7" s="25">
        <f t="shared" ref="J7:J11" si="1">SUM(G7*H7)*1.06</f>
        <v>0</v>
      </c>
      <c r="K7" s="25">
        <f t="shared" ref="K7:K11" si="2">SUM(G7*H7)*1.07</f>
        <v>0</v>
      </c>
      <c r="L7" s="25">
        <f>SUM(G7*0.2)</f>
        <v>3.9979999999999998</v>
      </c>
      <c r="M7" s="20" t="s">
        <v>17</v>
      </c>
      <c r="N7" s="27">
        <v>0.2</v>
      </c>
    </row>
    <row r="8" spans="1:14" ht="21" x14ac:dyDescent="0.25">
      <c r="A8" s="7" t="s">
        <v>18</v>
      </c>
      <c r="B8" s="19" t="s">
        <v>15</v>
      </c>
      <c r="C8" s="20" t="s">
        <v>21</v>
      </c>
      <c r="D8" s="21">
        <v>6</v>
      </c>
      <c r="E8" s="22">
        <v>114</v>
      </c>
      <c r="F8" s="23">
        <v>0.43</v>
      </c>
      <c r="G8" s="8">
        <v>114</v>
      </c>
      <c r="H8" s="20"/>
      <c r="I8" s="25">
        <f t="shared" si="0"/>
        <v>0</v>
      </c>
      <c r="J8" s="25">
        <f t="shared" si="1"/>
        <v>0</v>
      </c>
      <c r="K8" s="25">
        <f t="shared" si="2"/>
        <v>0</v>
      </c>
      <c r="L8" s="25">
        <f>SUM(E8/6) * 0.2</f>
        <v>3.8000000000000003</v>
      </c>
      <c r="M8" s="25">
        <f>SUM(L8*6)</f>
        <v>22.8</v>
      </c>
      <c r="N8" s="27">
        <v>0.2</v>
      </c>
    </row>
    <row r="9" spans="1:14" ht="21" x14ac:dyDescent="0.25">
      <c r="A9" s="7" t="s">
        <v>217</v>
      </c>
      <c r="B9" s="19" t="s">
        <v>22</v>
      </c>
      <c r="C9" s="20" t="s">
        <v>16</v>
      </c>
      <c r="D9" s="21">
        <v>6</v>
      </c>
      <c r="E9" s="22">
        <v>24.99</v>
      </c>
      <c r="F9" s="23">
        <v>0.1</v>
      </c>
      <c r="G9" s="24">
        <f>SUM(E9) - (E9*0.1)</f>
        <v>22.491</v>
      </c>
      <c r="H9" s="20"/>
      <c r="I9" s="25">
        <f t="shared" si="0"/>
        <v>0</v>
      </c>
      <c r="J9" s="25">
        <f t="shared" si="1"/>
        <v>0</v>
      </c>
      <c r="K9" s="25">
        <f t="shared" si="2"/>
        <v>0</v>
      </c>
      <c r="L9" s="25">
        <f>SUM(G9*0.2)</f>
        <v>4.4981999999999998</v>
      </c>
      <c r="M9" s="25">
        <f t="shared" ref="M9:M11" si="3">SUM(L9*D9)</f>
        <v>26.989199999999997</v>
      </c>
      <c r="N9" s="27">
        <v>0.2</v>
      </c>
    </row>
    <row r="10" spans="1:14" ht="21" x14ac:dyDescent="0.25">
      <c r="A10" s="7">
        <v>610571</v>
      </c>
      <c r="B10" s="59" t="s">
        <v>23</v>
      </c>
      <c r="C10" s="59" t="s">
        <v>16</v>
      </c>
      <c r="D10" s="77">
        <v>6</v>
      </c>
      <c r="E10" s="60">
        <v>34.99</v>
      </c>
      <c r="F10" s="54" t="s">
        <v>24</v>
      </c>
      <c r="G10" s="8">
        <v>34.99</v>
      </c>
      <c r="H10" s="20"/>
      <c r="I10" s="25">
        <f t="shared" si="0"/>
        <v>0</v>
      </c>
      <c r="J10" s="25">
        <f t="shared" si="1"/>
        <v>0</v>
      </c>
      <c r="K10" s="25">
        <f t="shared" si="2"/>
        <v>0</v>
      </c>
      <c r="L10" s="25">
        <f>SUM(G10*0.2)</f>
        <v>6.9980000000000011</v>
      </c>
      <c r="M10" s="25">
        <f t="shared" si="3"/>
        <v>41.988000000000007</v>
      </c>
      <c r="N10" s="27">
        <v>0.1</v>
      </c>
    </row>
    <row r="11" spans="1:14" ht="21" x14ac:dyDescent="0.25">
      <c r="A11" s="7">
        <v>610978</v>
      </c>
      <c r="B11" s="59" t="s">
        <v>25</v>
      </c>
      <c r="C11" s="59" t="s">
        <v>16</v>
      </c>
      <c r="D11" s="77">
        <v>12</v>
      </c>
      <c r="E11" s="60">
        <v>9.99</v>
      </c>
      <c r="F11" s="54" t="s">
        <v>24</v>
      </c>
      <c r="G11" s="8">
        <v>9.99</v>
      </c>
      <c r="H11" s="20"/>
      <c r="I11" s="25">
        <f t="shared" si="0"/>
        <v>0</v>
      </c>
      <c r="J11" s="25">
        <f t="shared" si="1"/>
        <v>0</v>
      </c>
      <c r="K11" s="25">
        <f t="shared" si="2"/>
        <v>0</v>
      </c>
      <c r="L11" s="25">
        <f t="shared" ref="L11" si="4">SUM(G11*0.1)</f>
        <v>0.99900000000000011</v>
      </c>
      <c r="M11" s="25">
        <f t="shared" si="3"/>
        <v>11.988000000000001</v>
      </c>
      <c r="N11" s="27">
        <v>0.1</v>
      </c>
    </row>
    <row r="12" spans="1:14" ht="21" x14ac:dyDescent="0.25">
      <c r="A12" s="7">
        <v>613703</v>
      </c>
      <c r="B12" s="59" t="s">
        <v>90</v>
      </c>
      <c r="C12" s="59" t="s">
        <v>32</v>
      </c>
      <c r="D12" s="59">
        <v>12</v>
      </c>
      <c r="E12" s="60">
        <v>24.99</v>
      </c>
      <c r="F12" s="54" t="s">
        <v>24</v>
      </c>
      <c r="G12" s="8">
        <v>24.99</v>
      </c>
      <c r="H12" s="20"/>
      <c r="I12" s="25">
        <f t="shared" ref="I12:I19" si="5">SUM(G12*H12)</f>
        <v>0</v>
      </c>
      <c r="J12" s="25">
        <f t="shared" ref="J12:J13" si="6">SUM(G12*H12)*1.06</f>
        <v>0</v>
      </c>
      <c r="K12" s="25">
        <f t="shared" ref="K12:K13" si="7">SUM(G12*H12)*1.07</f>
        <v>0</v>
      </c>
      <c r="L12" s="25">
        <f t="shared" ref="L12:L25" si="8">SUM(G12*0.1)</f>
        <v>2.4990000000000001</v>
      </c>
      <c r="M12" s="25">
        <f t="shared" ref="M12:M25" si="9">SUM(L12*D12)</f>
        <v>29.988</v>
      </c>
      <c r="N12" s="27">
        <v>0.1</v>
      </c>
    </row>
    <row r="13" spans="1:14" ht="21" x14ac:dyDescent="0.25">
      <c r="A13" s="7">
        <v>613704</v>
      </c>
      <c r="B13" s="59" t="s">
        <v>272</v>
      </c>
      <c r="C13" s="59" t="s">
        <v>32</v>
      </c>
      <c r="D13" s="59">
        <v>12</v>
      </c>
      <c r="E13" s="60">
        <v>29.99</v>
      </c>
      <c r="F13" s="54" t="s">
        <v>24</v>
      </c>
      <c r="G13" s="8">
        <v>29.99</v>
      </c>
      <c r="H13" s="20"/>
      <c r="I13" s="25">
        <f t="shared" si="5"/>
        <v>0</v>
      </c>
      <c r="J13" s="25">
        <f t="shared" si="6"/>
        <v>0</v>
      </c>
      <c r="K13" s="25">
        <f t="shared" si="7"/>
        <v>0</v>
      </c>
      <c r="L13" s="25">
        <f t="shared" si="8"/>
        <v>2.9990000000000001</v>
      </c>
      <c r="M13" s="25">
        <f t="shared" si="9"/>
        <v>35.988</v>
      </c>
      <c r="N13" s="27">
        <v>0.1</v>
      </c>
    </row>
    <row r="14" spans="1:14" ht="21" x14ac:dyDescent="0.25">
      <c r="A14" s="7">
        <v>614680</v>
      </c>
      <c r="B14" s="59" t="s">
        <v>76</v>
      </c>
      <c r="C14" s="59" t="s">
        <v>32</v>
      </c>
      <c r="D14" s="59">
        <v>6</v>
      </c>
      <c r="E14" s="60">
        <v>22.99</v>
      </c>
      <c r="F14" s="54" t="s">
        <v>24</v>
      </c>
      <c r="G14" s="8">
        <v>22.99</v>
      </c>
      <c r="H14" s="20"/>
      <c r="I14" s="25">
        <f t="shared" si="5"/>
        <v>0</v>
      </c>
      <c r="J14" s="25">
        <f t="shared" ref="J14:J27" si="10">SUM(G14*H14)*1.06</f>
        <v>0</v>
      </c>
      <c r="K14" s="25">
        <f t="shared" ref="K14:K27" si="11">SUM(G14*H14)*1.07</f>
        <v>0</v>
      </c>
      <c r="L14" s="75">
        <f t="shared" si="8"/>
        <v>2.2989999999999999</v>
      </c>
      <c r="M14" s="75">
        <f t="shared" si="9"/>
        <v>13.794</v>
      </c>
      <c r="N14" s="76">
        <v>0.1</v>
      </c>
    </row>
    <row r="15" spans="1:14" ht="21" x14ac:dyDescent="0.25">
      <c r="A15" s="7">
        <v>614681</v>
      </c>
      <c r="B15" s="59" t="s">
        <v>77</v>
      </c>
      <c r="C15" s="59" t="s">
        <v>32</v>
      </c>
      <c r="D15" s="59">
        <v>6</v>
      </c>
      <c r="E15" s="60">
        <v>20.99</v>
      </c>
      <c r="F15" s="54" t="s">
        <v>24</v>
      </c>
      <c r="G15" s="8">
        <v>20.99</v>
      </c>
      <c r="H15" s="20"/>
      <c r="I15" s="25">
        <f t="shared" si="5"/>
        <v>0</v>
      </c>
      <c r="J15" s="25">
        <f t="shared" si="10"/>
        <v>0</v>
      </c>
      <c r="K15" s="25">
        <f t="shared" si="11"/>
        <v>0</v>
      </c>
      <c r="L15" s="75">
        <f t="shared" si="8"/>
        <v>2.0989999999999998</v>
      </c>
      <c r="M15" s="75">
        <f t="shared" si="9"/>
        <v>12.593999999999998</v>
      </c>
      <c r="N15" s="76">
        <v>0.1</v>
      </c>
    </row>
    <row r="16" spans="1:14" ht="21" x14ac:dyDescent="0.25">
      <c r="A16" s="7">
        <v>615291</v>
      </c>
      <c r="B16" s="59" t="s">
        <v>103</v>
      </c>
      <c r="C16" s="59" t="s">
        <v>32</v>
      </c>
      <c r="D16" s="59">
        <v>6</v>
      </c>
      <c r="E16" s="60">
        <v>28.99</v>
      </c>
      <c r="F16" s="54" t="s">
        <v>24</v>
      </c>
      <c r="G16" s="8">
        <v>28.99</v>
      </c>
      <c r="H16" s="20"/>
      <c r="I16" s="25">
        <f t="shared" ref="I16" si="12">SUM(G16*H16)</f>
        <v>0</v>
      </c>
      <c r="J16" s="25">
        <f t="shared" si="10"/>
        <v>0</v>
      </c>
      <c r="K16" s="25">
        <f t="shared" si="11"/>
        <v>0</v>
      </c>
      <c r="L16" s="75">
        <f t="shared" ref="L16:L18" si="13">SUM(G16*0.1)</f>
        <v>2.899</v>
      </c>
      <c r="M16" s="75">
        <f t="shared" ref="M16:M18" si="14">SUM(L16*D16)</f>
        <v>17.393999999999998</v>
      </c>
      <c r="N16" s="76">
        <v>0.1</v>
      </c>
    </row>
    <row r="17" spans="1:14" ht="21" x14ac:dyDescent="0.25">
      <c r="A17" s="144">
        <v>615847</v>
      </c>
      <c r="B17" s="59" t="s">
        <v>237</v>
      </c>
      <c r="C17" s="59" t="s">
        <v>32</v>
      </c>
      <c r="D17" s="59">
        <v>6</v>
      </c>
      <c r="E17" s="60">
        <v>19.989999999999998</v>
      </c>
      <c r="F17" s="54" t="s">
        <v>24</v>
      </c>
      <c r="G17" s="8">
        <v>19.989999999999998</v>
      </c>
      <c r="H17" s="20"/>
      <c r="I17" s="25">
        <f t="shared" ref="I17:I18" si="15">SUM(G17*H17)</f>
        <v>0</v>
      </c>
      <c r="J17" s="25">
        <f t="shared" ref="J17:J18" si="16">SUM(G17*H17)*1.06</f>
        <v>0</v>
      </c>
      <c r="K17" s="25">
        <f t="shared" ref="K17:K18" si="17">SUM(G17*H17)*1.07</f>
        <v>0</v>
      </c>
      <c r="L17" s="75">
        <f t="shared" si="13"/>
        <v>1.9989999999999999</v>
      </c>
      <c r="M17" s="75">
        <f t="shared" si="14"/>
        <v>11.994</v>
      </c>
      <c r="N17" s="76">
        <v>0.1</v>
      </c>
    </row>
    <row r="18" spans="1:14" ht="21" x14ac:dyDescent="0.25">
      <c r="A18" s="144">
        <v>615848</v>
      </c>
      <c r="B18" s="59" t="s">
        <v>238</v>
      </c>
      <c r="C18" s="59" t="s">
        <v>32</v>
      </c>
      <c r="D18" s="59">
        <v>6</v>
      </c>
      <c r="E18" s="60">
        <v>19.989999999999998</v>
      </c>
      <c r="F18" s="54" t="s">
        <v>24</v>
      </c>
      <c r="G18" s="8">
        <v>19.989999999999998</v>
      </c>
      <c r="H18" s="20"/>
      <c r="I18" s="25">
        <f t="shared" si="15"/>
        <v>0</v>
      </c>
      <c r="J18" s="25">
        <f t="shared" si="16"/>
        <v>0</v>
      </c>
      <c r="K18" s="25">
        <f t="shared" si="17"/>
        <v>0</v>
      </c>
      <c r="L18" s="75">
        <f t="shared" si="13"/>
        <v>1.9989999999999999</v>
      </c>
      <c r="M18" s="75">
        <f t="shared" si="14"/>
        <v>11.994</v>
      </c>
      <c r="N18" s="76">
        <v>0.1</v>
      </c>
    </row>
    <row r="19" spans="1:14" ht="21" x14ac:dyDescent="0.25">
      <c r="A19" s="7">
        <v>614562</v>
      </c>
      <c r="B19" s="59" t="s">
        <v>78</v>
      </c>
      <c r="C19" s="59" t="s">
        <v>20</v>
      </c>
      <c r="D19" s="59">
        <v>6</v>
      </c>
      <c r="E19" s="60">
        <v>17.989999999999998</v>
      </c>
      <c r="F19" s="54" t="s">
        <v>24</v>
      </c>
      <c r="G19" s="8">
        <v>17.989999999999998</v>
      </c>
      <c r="H19" s="20"/>
      <c r="I19" s="25">
        <f t="shared" si="5"/>
        <v>0</v>
      </c>
      <c r="J19" s="25">
        <f t="shared" si="10"/>
        <v>0</v>
      </c>
      <c r="K19" s="25">
        <f t="shared" si="11"/>
        <v>0</v>
      </c>
      <c r="L19" s="75">
        <f t="shared" si="8"/>
        <v>1.7989999999999999</v>
      </c>
      <c r="M19" s="75">
        <f t="shared" si="9"/>
        <v>10.794</v>
      </c>
      <c r="N19" s="76">
        <v>0.1</v>
      </c>
    </row>
    <row r="20" spans="1:14" ht="21" x14ac:dyDescent="0.25">
      <c r="A20" s="7">
        <v>614561</v>
      </c>
      <c r="B20" s="59" t="s">
        <v>79</v>
      </c>
      <c r="C20" s="59" t="s">
        <v>20</v>
      </c>
      <c r="D20" s="59">
        <v>6</v>
      </c>
      <c r="E20" s="60">
        <v>17.989999999999998</v>
      </c>
      <c r="F20" s="54" t="s">
        <v>24</v>
      </c>
      <c r="G20" s="8">
        <v>17.989999999999998</v>
      </c>
      <c r="H20" s="20"/>
      <c r="I20" s="25">
        <f t="shared" ref="I20:I27" si="18">SUM(G20*H20)</f>
        <v>0</v>
      </c>
      <c r="J20" s="25">
        <f t="shared" si="10"/>
        <v>0</v>
      </c>
      <c r="K20" s="25">
        <f t="shared" si="11"/>
        <v>0</v>
      </c>
      <c r="L20" s="75">
        <f t="shared" si="8"/>
        <v>1.7989999999999999</v>
      </c>
      <c r="M20" s="75">
        <f t="shared" si="9"/>
        <v>10.794</v>
      </c>
      <c r="N20" s="76">
        <v>0.1</v>
      </c>
    </row>
    <row r="21" spans="1:14" ht="21" x14ac:dyDescent="0.25">
      <c r="A21" s="7">
        <v>614560</v>
      </c>
      <c r="B21" s="59" t="s">
        <v>80</v>
      </c>
      <c r="C21" s="59" t="s">
        <v>20</v>
      </c>
      <c r="D21" s="59">
        <v>6</v>
      </c>
      <c r="E21" s="60">
        <v>17.989999999999998</v>
      </c>
      <c r="F21" s="54" t="s">
        <v>24</v>
      </c>
      <c r="G21" s="8">
        <v>17.989999999999998</v>
      </c>
      <c r="H21" s="20"/>
      <c r="I21" s="25">
        <f t="shared" si="18"/>
        <v>0</v>
      </c>
      <c r="J21" s="25">
        <f t="shared" si="10"/>
        <v>0</v>
      </c>
      <c r="K21" s="25">
        <f t="shared" si="11"/>
        <v>0</v>
      </c>
      <c r="L21" s="75">
        <f t="shared" si="8"/>
        <v>1.7989999999999999</v>
      </c>
      <c r="M21" s="75">
        <f t="shared" si="9"/>
        <v>10.794</v>
      </c>
      <c r="N21" s="76">
        <v>0.1</v>
      </c>
    </row>
    <row r="22" spans="1:14" ht="21" x14ac:dyDescent="0.25">
      <c r="A22" s="7">
        <v>614559</v>
      </c>
      <c r="B22" s="59" t="s">
        <v>81</v>
      </c>
      <c r="C22" s="59" t="s">
        <v>20</v>
      </c>
      <c r="D22" s="59">
        <v>6</v>
      </c>
      <c r="E22" s="60">
        <v>17.989999999999998</v>
      </c>
      <c r="F22" s="54" t="s">
        <v>24</v>
      </c>
      <c r="G22" s="8">
        <v>17.989999999999998</v>
      </c>
      <c r="H22" s="20"/>
      <c r="I22" s="25">
        <f t="shared" si="18"/>
        <v>0</v>
      </c>
      <c r="J22" s="25">
        <f t="shared" si="10"/>
        <v>0</v>
      </c>
      <c r="K22" s="25">
        <f t="shared" si="11"/>
        <v>0</v>
      </c>
      <c r="L22" s="75">
        <f t="shared" si="8"/>
        <v>1.7989999999999999</v>
      </c>
      <c r="M22" s="75">
        <f t="shared" si="9"/>
        <v>10.794</v>
      </c>
      <c r="N22" s="76">
        <v>0.1</v>
      </c>
    </row>
    <row r="23" spans="1:14" ht="21" x14ac:dyDescent="0.25">
      <c r="A23" s="7">
        <v>614558</v>
      </c>
      <c r="B23" s="59" t="s">
        <v>82</v>
      </c>
      <c r="C23" s="59" t="s">
        <v>20</v>
      </c>
      <c r="D23" s="59">
        <v>6</v>
      </c>
      <c r="E23" s="60">
        <v>17.989999999999998</v>
      </c>
      <c r="F23" s="54" t="s">
        <v>24</v>
      </c>
      <c r="G23" s="8">
        <v>17.989999999999998</v>
      </c>
      <c r="H23" s="20"/>
      <c r="I23" s="25">
        <f t="shared" si="18"/>
        <v>0</v>
      </c>
      <c r="J23" s="25">
        <f t="shared" si="10"/>
        <v>0</v>
      </c>
      <c r="K23" s="25">
        <f t="shared" si="11"/>
        <v>0</v>
      </c>
      <c r="L23" s="75">
        <f t="shared" si="8"/>
        <v>1.7989999999999999</v>
      </c>
      <c r="M23" s="75">
        <f t="shared" si="9"/>
        <v>10.794</v>
      </c>
      <c r="N23" s="76">
        <v>0.1</v>
      </c>
    </row>
    <row r="24" spans="1:14" ht="21" x14ac:dyDescent="0.25">
      <c r="A24" s="7">
        <v>614557</v>
      </c>
      <c r="B24" s="59" t="s">
        <v>83</v>
      </c>
      <c r="C24" s="59" t="s">
        <v>20</v>
      </c>
      <c r="D24" s="59">
        <v>6</v>
      </c>
      <c r="E24" s="60">
        <v>17.989999999999998</v>
      </c>
      <c r="F24" s="54" t="s">
        <v>24</v>
      </c>
      <c r="G24" s="8">
        <v>17.989999999999998</v>
      </c>
      <c r="H24" s="20"/>
      <c r="I24" s="25">
        <f t="shared" si="18"/>
        <v>0</v>
      </c>
      <c r="J24" s="25">
        <f t="shared" si="10"/>
        <v>0</v>
      </c>
      <c r="K24" s="25">
        <f t="shared" si="11"/>
        <v>0</v>
      </c>
      <c r="L24" s="75">
        <f t="shared" si="8"/>
        <v>1.7989999999999999</v>
      </c>
      <c r="M24" s="75">
        <f t="shared" si="9"/>
        <v>10.794</v>
      </c>
      <c r="N24" s="76">
        <v>0.1</v>
      </c>
    </row>
    <row r="25" spans="1:14" ht="21" x14ac:dyDescent="0.25">
      <c r="A25" s="7">
        <v>614556</v>
      </c>
      <c r="B25" s="59" t="s">
        <v>84</v>
      </c>
      <c r="C25" s="59" t="s">
        <v>20</v>
      </c>
      <c r="D25" s="59">
        <v>6</v>
      </c>
      <c r="E25" s="60">
        <v>17.989999999999998</v>
      </c>
      <c r="F25" s="54" t="s">
        <v>24</v>
      </c>
      <c r="G25" s="8">
        <v>17.989999999999998</v>
      </c>
      <c r="H25" s="20"/>
      <c r="I25" s="25">
        <f t="shared" si="18"/>
        <v>0</v>
      </c>
      <c r="J25" s="25">
        <f t="shared" si="10"/>
        <v>0</v>
      </c>
      <c r="K25" s="25">
        <f t="shared" si="11"/>
        <v>0</v>
      </c>
      <c r="L25" s="75">
        <f t="shared" si="8"/>
        <v>1.7989999999999999</v>
      </c>
      <c r="M25" s="75">
        <f t="shared" si="9"/>
        <v>10.794</v>
      </c>
      <c r="N25" s="76">
        <v>0.1</v>
      </c>
    </row>
    <row r="26" spans="1:14" ht="21" x14ac:dyDescent="0.25">
      <c r="A26" s="7">
        <v>614555</v>
      </c>
      <c r="B26" s="59" t="s">
        <v>85</v>
      </c>
      <c r="C26" s="59" t="s">
        <v>20</v>
      </c>
      <c r="D26" s="59">
        <v>6</v>
      </c>
      <c r="E26" s="60">
        <v>17.989999999999998</v>
      </c>
      <c r="F26" s="54" t="s">
        <v>24</v>
      </c>
      <c r="G26" s="8">
        <v>17.989999999999998</v>
      </c>
      <c r="H26" s="20"/>
      <c r="I26" s="25">
        <f t="shared" si="18"/>
        <v>0</v>
      </c>
      <c r="J26" s="25">
        <f t="shared" si="10"/>
        <v>0</v>
      </c>
      <c r="K26" s="25">
        <f t="shared" si="11"/>
        <v>0</v>
      </c>
      <c r="L26" s="75">
        <f t="shared" ref="L26:L27" si="19">SUM(G26*0.1)</f>
        <v>1.7989999999999999</v>
      </c>
      <c r="M26" s="75">
        <f t="shared" ref="M26:M27" si="20">SUM(L26*D26)</f>
        <v>10.794</v>
      </c>
      <c r="N26" s="76">
        <v>0.1</v>
      </c>
    </row>
    <row r="27" spans="1:14" ht="21" x14ac:dyDescent="0.25">
      <c r="A27" s="7">
        <v>614554</v>
      </c>
      <c r="B27" s="59" t="s">
        <v>86</v>
      </c>
      <c r="C27" s="59" t="s">
        <v>20</v>
      </c>
      <c r="D27" s="59">
        <v>6</v>
      </c>
      <c r="E27" s="60">
        <v>17.989999999999998</v>
      </c>
      <c r="F27" s="54" t="s">
        <v>24</v>
      </c>
      <c r="G27" s="8">
        <v>17.989999999999998</v>
      </c>
      <c r="H27" s="20"/>
      <c r="I27" s="25">
        <f t="shared" si="18"/>
        <v>0</v>
      </c>
      <c r="J27" s="25">
        <f t="shared" si="10"/>
        <v>0</v>
      </c>
      <c r="K27" s="25">
        <f t="shared" si="11"/>
        <v>0</v>
      </c>
      <c r="L27" s="75">
        <f t="shared" si="19"/>
        <v>1.7989999999999999</v>
      </c>
      <c r="M27" s="75">
        <f t="shared" si="20"/>
        <v>10.794</v>
      </c>
      <c r="N27" s="76">
        <v>0.1</v>
      </c>
    </row>
    <row r="28" spans="1:14" ht="21" x14ac:dyDescent="0.25">
      <c r="A28" s="237" t="s">
        <v>26</v>
      </c>
      <c r="B28" s="239"/>
      <c r="C28" s="239"/>
      <c r="D28" s="239"/>
      <c r="E28" s="239"/>
      <c r="F28" s="239"/>
      <c r="G28" s="240"/>
      <c r="H28" s="92"/>
      <c r="I28" s="92"/>
      <c r="J28" s="92"/>
      <c r="K28" s="92"/>
      <c r="L28" s="16"/>
      <c r="M28" s="16"/>
      <c r="N28" s="17"/>
    </row>
    <row r="29" spans="1:14" ht="21" x14ac:dyDescent="0.25">
      <c r="A29" s="7">
        <v>609830</v>
      </c>
      <c r="B29" s="59" t="s">
        <v>27</v>
      </c>
      <c r="C29" s="59">
        <v>1.75</v>
      </c>
      <c r="D29" s="59">
        <v>6</v>
      </c>
      <c r="E29" s="60">
        <v>21.99</v>
      </c>
      <c r="F29" s="54" t="s">
        <v>24</v>
      </c>
      <c r="G29" s="78">
        <v>21.99</v>
      </c>
      <c r="H29" s="20"/>
      <c r="I29" s="25">
        <f t="shared" ref="I29:I36" si="21">SUM(G29*H29)</f>
        <v>0</v>
      </c>
      <c r="J29" s="25">
        <f t="shared" ref="J29:J36" si="22">SUM(G29*H29)*1.06</f>
        <v>0</v>
      </c>
      <c r="K29" s="25">
        <f t="shared" ref="K29:K36" si="23">SUM(G29*H29)*1.07</f>
        <v>0</v>
      </c>
      <c r="L29" s="25">
        <f t="shared" ref="L29:L36" si="24">SUM(G29*0.1)</f>
        <v>2.1989999999999998</v>
      </c>
      <c r="M29" s="25">
        <f t="shared" ref="M29:M36" si="25">SUM(L29*D29)</f>
        <v>13.193999999999999</v>
      </c>
      <c r="N29" s="27">
        <v>0.1</v>
      </c>
    </row>
    <row r="30" spans="1:14" ht="21" x14ac:dyDescent="0.25">
      <c r="A30" s="7">
        <v>609829</v>
      </c>
      <c r="B30" s="59" t="s">
        <v>27</v>
      </c>
      <c r="C30" s="59" t="s">
        <v>20</v>
      </c>
      <c r="D30" s="59">
        <v>12</v>
      </c>
      <c r="E30" s="60">
        <v>13.99</v>
      </c>
      <c r="F30" s="54" t="s">
        <v>24</v>
      </c>
      <c r="G30" s="78">
        <v>13.99</v>
      </c>
      <c r="H30" s="20"/>
      <c r="I30" s="25">
        <f t="shared" si="21"/>
        <v>0</v>
      </c>
      <c r="J30" s="25">
        <f t="shared" si="22"/>
        <v>0</v>
      </c>
      <c r="K30" s="25">
        <f t="shared" si="23"/>
        <v>0</v>
      </c>
      <c r="L30" s="25">
        <f t="shared" si="24"/>
        <v>1.399</v>
      </c>
      <c r="M30" s="25">
        <f t="shared" si="25"/>
        <v>16.788</v>
      </c>
      <c r="N30" s="27">
        <v>0.1</v>
      </c>
    </row>
    <row r="31" spans="1:14" ht="21" x14ac:dyDescent="0.25">
      <c r="A31" s="7">
        <v>609828</v>
      </c>
      <c r="B31" s="59" t="s">
        <v>27</v>
      </c>
      <c r="C31" s="59" t="s">
        <v>16</v>
      </c>
      <c r="D31" s="59">
        <v>12</v>
      </c>
      <c r="E31" s="60">
        <v>10.99</v>
      </c>
      <c r="F31" s="54" t="s">
        <v>24</v>
      </c>
      <c r="G31" s="78">
        <v>10.99</v>
      </c>
      <c r="H31" s="20"/>
      <c r="I31" s="25">
        <f t="shared" si="21"/>
        <v>0</v>
      </c>
      <c r="J31" s="25">
        <f t="shared" si="22"/>
        <v>0</v>
      </c>
      <c r="K31" s="25">
        <f t="shared" si="23"/>
        <v>0</v>
      </c>
      <c r="L31" s="25">
        <f t="shared" si="24"/>
        <v>1.099</v>
      </c>
      <c r="M31" s="25">
        <f t="shared" si="25"/>
        <v>13.187999999999999</v>
      </c>
      <c r="N31" s="27">
        <v>0.1</v>
      </c>
    </row>
    <row r="32" spans="1:14" ht="21" x14ac:dyDescent="0.25">
      <c r="A32" s="7">
        <v>609827</v>
      </c>
      <c r="B32" s="59" t="s">
        <v>27</v>
      </c>
      <c r="C32" s="59" t="s">
        <v>28</v>
      </c>
      <c r="D32" s="59">
        <v>24</v>
      </c>
      <c r="E32" s="60">
        <v>5.99</v>
      </c>
      <c r="F32" s="54" t="s">
        <v>24</v>
      </c>
      <c r="G32" s="78">
        <v>5.99</v>
      </c>
      <c r="H32" s="20"/>
      <c r="I32" s="25">
        <f t="shared" si="21"/>
        <v>0</v>
      </c>
      <c r="J32" s="25">
        <f t="shared" si="22"/>
        <v>0</v>
      </c>
      <c r="K32" s="25">
        <f t="shared" si="23"/>
        <v>0</v>
      </c>
      <c r="L32" s="25">
        <f t="shared" si="24"/>
        <v>0.59900000000000009</v>
      </c>
      <c r="M32" s="25">
        <f t="shared" si="25"/>
        <v>14.376000000000001</v>
      </c>
      <c r="N32" s="27">
        <v>0.1</v>
      </c>
    </row>
    <row r="33" spans="1:14" ht="21" x14ac:dyDescent="0.25">
      <c r="A33" s="7">
        <v>609826</v>
      </c>
      <c r="B33" s="59" t="s">
        <v>27</v>
      </c>
      <c r="C33" s="59" t="s">
        <v>29</v>
      </c>
      <c r="D33" s="59">
        <v>24</v>
      </c>
      <c r="E33" s="60">
        <v>3.99</v>
      </c>
      <c r="F33" s="54" t="s">
        <v>24</v>
      </c>
      <c r="G33" s="78">
        <v>3.99</v>
      </c>
      <c r="H33" s="20"/>
      <c r="I33" s="25">
        <f t="shared" si="21"/>
        <v>0</v>
      </c>
      <c r="J33" s="25">
        <f t="shared" si="22"/>
        <v>0</v>
      </c>
      <c r="K33" s="25">
        <f t="shared" si="23"/>
        <v>0</v>
      </c>
      <c r="L33" s="25">
        <f t="shared" si="24"/>
        <v>0.39900000000000002</v>
      </c>
      <c r="M33" s="25">
        <f t="shared" si="25"/>
        <v>9.5760000000000005</v>
      </c>
      <c r="N33" s="27">
        <v>0.1</v>
      </c>
    </row>
    <row r="34" spans="1:14" ht="21" x14ac:dyDescent="0.25">
      <c r="A34" s="7">
        <v>609825</v>
      </c>
      <c r="B34" s="59" t="s">
        <v>27</v>
      </c>
      <c r="C34" s="59" t="s">
        <v>30</v>
      </c>
      <c r="D34" s="59">
        <v>120</v>
      </c>
      <c r="E34" s="60">
        <v>1.99</v>
      </c>
      <c r="F34" s="54" t="s">
        <v>24</v>
      </c>
      <c r="G34" s="78">
        <v>1.99</v>
      </c>
      <c r="H34" s="20"/>
      <c r="I34" s="25">
        <f t="shared" si="21"/>
        <v>0</v>
      </c>
      <c r="J34" s="25">
        <f t="shared" si="22"/>
        <v>0</v>
      </c>
      <c r="K34" s="25">
        <f t="shared" si="23"/>
        <v>0</v>
      </c>
      <c r="L34" s="25">
        <f t="shared" si="24"/>
        <v>0.19900000000000001</v>
      </c>
      <c r="M34" s="25">
        <f t="shared" si="25"/>
        <v>23.880000000000003</v>
      </c>
      <c r="N34" s="27">
        <v>0.1</v>
      </c>
    </row>
    <row r="35" spans="1:14" ht="21" x14ac:dyDescent="0.25">
      <c r="A35" s="29">
        <v>610847</v>
      </c>
      <c r="B35" s="59" t="s">
        <v>31</v>
      </c>
      <c r="C35" s="59" t="s">
        <v>16</v>
      </c>
      <c r="D35" s="59">
        <v>12</v>
      </c>
      <c r="E35" s="60">
        <v>9.99</v>
      </c>
      <c r="F35" s="54" t="s">
        <v>24</v>
      </c>
      <c r="G35" s="78">
        <v>9.99</v>
      </c>
      <c r="H35" s="20"/>
      <c r="I35" s="25">
        <f t="shared" si="21"/>
        <v>0</v>
      </c>
      <c r="J35" s="25">
        <f t="shared" si="22"/>
        <v>0</v>
      </c>
      <c r="K35" s="25">
        <f t="shared" si="23"/>
        <v>0</v>
      </c>
      <c r="L35" s="25">
        <f t="shared" si="24"/>
        <v>0.99900000000000011</v>
      </c>
      <c r="M35" s="25">
        <f t="shared" si="25"/>
        <v>11.988000000000001</v>
      </c>
      <c r="N35" s="27">
        <v>0.1</v>
      </c>
    </row>
    <row r="36" spans="1:14" ht="21" x14ac:dyDescent="0.25">
      <c r="A36" s="7">
        <v>611565</v>
      </c>
      <c r="B36" s="59" t="s">
        <v>91</v>
      </c>
      <c r="C36" s="59" t="s">
        <v>32</v>
      </c>
      <c r="D36" s="77">
        <v>12</v>
      </c>
      <c r="E36" s="60">
        <v>29.99</v>
      </c>
      <c r="F36" s="54" t="s">
        <v>24</v>
      </c>
      <c r="G36" s="8">
        <v>29.99</v>
      </c>
      <c r="H36" s="20"/>
      <c r="I36" s="25">
        <f t="shared" si="21"/>
        <v>0</v>
      </c>
      <c r="J36" s="25">
        <f t="shared" si="22"/>
        <v>0</v>
      </c>
      <c r="K36" s="25">
        <f t="shared" si="23"/>
        <v>0</v>
      </c>
      <c r="L36" s="25">
        <f t="shared" si="24"/>
        <v>2.9990000000000001</v>
      </c>
      <c r="M36" s="25">
        <f t="shared" si="25"/>
        <v>35.988</v>
      </c>
      <c r="N36" s="27">
        <v>0.1</v>
      </c>
    </row>
    <row r="37" spans="1:14" ht="21" x14ac:dyDescent="0.25">
      <c r="A37" s="236" t="s">
        <v>102</v>
      </c>
      <c r="B37" s="236"/>
      <c r="C37" s="236"/>
      <c r="D37" s="236"/>
      <c r="E37" s="236"/>
      <c r="F37" s="236"/>
      <c r="G37" s="237"/>
      <c r="H37" s="91"/>
      <c r="I37" s="91"/>
      <c r="J37" s="91"/>
      <c r="K37" s="91"/>
      <c r="L37" s="16"/>
      <c r="M37" s="16"/>
      <c r="N37" s="17"/>
    </row>
    <row r="38" spans="1:14" ht="21" x14ac:dyDescent="0.25">
      <c r="A38" s="7" t="s">
        <v>18</v>
      </c>
      <c r="B38" s="19" t="s">
        <v>198</v>
      </c>
      <c r="C38" s="20" t="s">
        <v>16</v>
      </c>
      <c r="D38" s="20">
        <v>6</v>
      </c>
      <c r="E38" s="22">
        <v>28</v>
      </c>
      <c r="F38" s="39">
        <v>0.3</v>
      </c>
      <c r="G38" s="8">
        <v>19.600000000000001</v>
      </c>
      <c r="H38" s="20"/>
      <c r="I38" s="25">
        <f t="shared" ref="I38:I45" si="26">SUM(G38*H38)</f>
        <v>0</v>
      </c>
      <c r="J38" s="25">
        <f t="shared" ref="J38:J45" si="27">SUM(G38*H38)*1.06</f>
        <v>0</v>
      </c>
      <c r="K38" s="25">
        <f t="shared" ref="K38:K45" si="28">SUM(G38*H38)*1.07</f>
        <v>0</v>
      </c>
      <c r="L38" s="25">
        <f t="shared" ref="L38:L44" si="29">SUM(G38*0.2)</f>
        <v>3.9200000000000004</v>
      </c>
      <c r="M38" s="25">
        <f t="shared" ref="M38:M44" si="30">SUM(L38*D38)</f>
        <v>23.520000000000003</v>
      </c>
      <c r="N38" s="27">
        <v>0.2</v>
      </c>
    </row>
    <row r="39" spans="1:14" ht="21" x14ac:dyDescent="0.25">
      <c r="A39" s="7" t="s">
        <v>18</v>
      </c>
      <c r="B39" s="19" t="s">
        <v>203</v>
      </c>
      <c r="C39" s="20" t="s">
        <v>16</v>
      </c>
      <c r="D39" s="20">
        <v>6</v>
      </c>
      <c r="E39" s="22">
        <v>35</v>
      </c>
      <c r="F39" s="23">
        <v>0.1</v>
      </c>
      <c r="G39" s="8">
        <f>SUM(E39) - (E39*0.1)</f>
        <v>31.5</v>
      </c>
      <c r="H39" s="20"/>
      <c r="I39" s="25">
        <f t="shared" si="26"/>
        <v>0</v>
      </c>
      <c r="J39" s="25">
        <f t="shared" si="27"/>
        <v>0</v>
      </c>
      <c r="K39" s="25">
        <f t="shared" si="28"/>
        <v>0</v>
      </c>
      <c r="L39" s="25">
        <f t="shared" si="29"/>
        <v>6.3000000000000007</v>
      </c>
      <c r="M39" s="25">
        <f t="shared" si="30"/>
        <v>37.800000000000004</v>
      </c>
      <c r="N39" s="27">
        <v>0.2</v>
      </c>
    </row>
    <row r="40" spans="1:14" ht="21" x14ac:dyDescent="0.25">
      <c r="A40" s="7" t="s">
        <v>18</v>
      </c>
      <c r="B40" s="19" t="s">
        <v>33</v>
      </c>
      <c r="C40" s="20" t="s">
        <v>32</v>
      </c>
      <c r="D40" s="20">
        <v>6</v>
      </c>
      <c r="E40" s="22">
        <v>29.99</v>
      </c>
      <c r="F40" s="23">
        <v>0.1</v>
      </c>
      <c r="G40" s="8">
        <f t="shared" ref="G40:G44" si="31">SUM(E40) - (E40*0.1)</f>
        <v>26.991</v>
      </c>
      <c r="H40" s="20"/>
      <c r="I40" s="25">
        <f t="shared" si="26"/>
        <v>0</v>
      </c>
      <c r="J40" s="25">
        <f t="shared" si="27"/>
        <v>0</v>
      </c>
      <c r="K40" s="25">
        <f t="shared" si="28"/>
        <v>0</v>
      </c>
      <c r="L40" s="25">
        <f t="shared" si="29"/>
        <v>5.3982000000000001</v>
      </c>
      <c r="M40" s="25">
        <f t="shared" si="30"/>
        <v>32.389200000000002</v>
      </c>
      <c r="N40" s="27">
        <v>0.2</v>
      </c>
    </row>
    <row r="41" spans="1:14" ht="21" x14ac:dyDescent="0.25">
      <c r="A41" s="7" t="s">
        <v>18</v>
      </c>
      <c r="B41" s="19" t="s">
        <v>34</v>
      </c>
      <c r="C41" s="30" t="s">
        <v>32</v>
      </c>
      <c r="D41" s="20">
        <v>6</v>
      </c>
      <c r="E41" s="22">
        <v>29.99</v>
      </c>
      <c r="F41" s="23">
        <v>0.1</v>
      </c>
      <c r="G41" s="8">
        <f t="shared" si="31"/>
        <v>26.991</v>
      </c>
      <c r="H41" s="20"/>
      <c r="I41" s="25">
        <f t="shared" si="26"/>
        <v>0</v>
      </c>
      <c r="J41" s="25">
        <f t="shared" si="27"/>
        <v>0</v>
      </c>
      <c r="K41" s="25">
        <f t="shared" si="28"/>
        <v>0</v>
      </c>
      <c r="L41" s="25">
        <f t="shared" si="29"/>
        <v>5.3982000000000001</v>
      </c>
      <c r="M41" s="25">
        <f t="shared" si="30"/>
        <v>32.389200000000002</v>
      </c>
      <c r="N41" s="27">
        <v>0.2</v>
      </c>
    </row>
    <row r="42" spans="1:14" ht="21" x14ac:dyDescent="0.25">
      <c r="A42" s="7" t="s">
        <v>18</v>
      </c>
      <c r="B42" s="19" t="s">
        <v>35</v>
      </c>
      <c r="C42" s="20" t="s">
        <v>32</v>
      </c>
      <c r="D42" s="20">
        <v>6</v>
      </c>
      <c r="E42" s="22">
        <v>29.99</v>
      </c>
      <c r="F42" s="23">
        <v>0.1</v>
      </c>
      <c r="G42" s="8">
        <f t="shared" si="31"/>
        <v>26.991</v>
      </c>
      <c r="H42" s="20"/>
      <c r="I42" s="25">
        <f t="shared" si="26"/>
        <v>0</v>
      </c>
      <c r="J42" s="25">
        <f t="shared" si="27"/>
        <v>0</v>
      </c>
      <c r="K42" s="25">
        <f t="shared" si="28"/>
        <v>0</v>
      </c>
      <c r="L42" s="25">
        <f t="shared" si="29"/>
        <v>5.3982000000000001</v>
      </c>
      <c r="M42" s="25">
        <f t="shared" si="30"/>
        <v>32.389200000000002</v>
      </c>
      <c r="N42" s="27">
        <v>0.2</v>
      </c>
    </row>
    <row r="43" spans="1:14" ht="21" x14ac:dyDescent="0.25">
      <c r="A43" s="7" t="s">
        <v>18</v>
      </c>
      <c r="B43" s="19" t="s">
        <v>99</v>
      </c>
      <c r="C43" s="20" t="s">
        <v>32</v>
      </c>
      <c r="D43" s="20">
        <v>6</v>
      </c>
      <c r="E43" s="22">
        <v>29.99</v>
      </c>
      <c r="F43" s="23">
        <v>0.1</v>
      </c>
      <c r="G43" s="8">
        <f t="shared" si="31"/>
        <v>26.991</v>
      </c>
      <c r="H43" s="20"/>
      <c r="I43" s="25">
        <f t="shared" ref="I43:I44" si="32">SUM(G43*H43)</f>
        <v>0</v>
      </c>
      <c r="J43" s="25">
        <f t="shared" ref="J43:J44" si="33">SUM(G43*H43)*1.06</f>
        <v>0</v>
      </c>
      <c r="K43" s="25">
        <f t="shared" ref="K43:K44" si="34">SUM(G43*H43)*1.07</f>
        <v>0</v>
      </c>
      <c r="L43" s="25">
        <f t="shared" si="29"/>
        <v>5.3982000000000001</v>
      </c>
      <c r="M43" s="25">
        <f t="shared" si="30"/>
        <v>32.389200000000002</v>
      </c>
      <c r="N43" s="27">
        <v>0.2</v>
      </c>
    </row>
    <row r="44" spans="1:14" ht="21" x14ac:dyDescent="0.25">
      <c r="A44" s="7" t="s">
        <v>18</v>
      </c>
      <c r="B44" s="19" t="s">
        <v>100</v>
      </c>
      <c r="C44" s="20" t="s">
        <v>32</v>
      </c>
      <c r="D44" s="20">
        <v>6</v>
      </c>
      <c r="E44" s="22">
        <v>34.99</v>
      </c>
      <c r="F44" s="23">
        <v>0.1</v>
      </c>
      <c r="G44" s="8">
        <f t="shared" si="31"/>
        <v>31.491</v>
      </c>
      <c r="H44" s="20"/>
      <c r="I44" s="25">
        <f t="shared" si="32"/>
        <v>0</v>
      </c>
      <c r="J44" s="25">
        <f t="shared" si="33"/>
        <v>0</v>
      </c>
      <c r="K44" s="25">
        <f t="shared" si="34"/>
        <v>0</v>
      </c>
      <c r="L44" s="25">
        <f t="shared" si="29"/>
        <v>6.2982000000000005</v>
      </c>
      <c r="M44" s="25">
        <f t="shared" si="30"/>
        <v>37.789200000000001</v>
      </c>
      <c r="N44" s="27">
        <v>0.2</v>
      </c>
    </row>
    <row r="45" spans="1:14" ht="21" x14ac:dyDescent="0.25">
      <c r="A45" s="7">
        <v>615290</v>
      </c>
      <c r="B45" s="59" t="s">
        <v>101</v>
      </c>
      <c r="C45" s="20" t="s">
        <v>32</v>
      </c>
      <c r="D45" s="20">
        <v>6</v>
      </c>
      <c r="E45" s="22">
        <v>29.99</v>
      </c>
      <c r="F45" s="89" t="s">
        <v>24</v>
      </c>
      <c r="G45" s="8">
        <v>29.99</v>
      </c>
      <c r="H45" s="20"/>
      <c r="I45" s="25">
        <f t="shared" si="26"/>
        <v>0</v>
      </c>
      <c r="J45" s="25">
        <f t="shared" si="27"/>
        <v>0</v>
      </c>
      <c r="K45" s="25">
        <f t="shared" si="28"/>
        <v>0</v>
      </c>
      <c r="L45" s="25">
        <f>SUM(G45*0.1)</f>
        <v>2.9990000000000001</v>
      </c>
      <c r="M45" s="25">
        <f t="shared" ref="M45:M46" si="35">SUM(L45*D45)</f>
        <v>17.994</v>
      </c>
      <c r="N45" s="27">
        <v>0.1</v>
      </c>
    </row>
    <row r="46" spans="1:14" ht="21" x14ac:dyDescent="0.25">
      <c r="A46" s="144">
        <v>615668</v>
      </c>
      <c r="B46" s="59" t="s">
        <v>240</v>
      </c>
      <c r="C46" s="20" t="s">
        <v>20</v>
      </c>
      <c r="D46" s="20">
        <v>6</v>
      </c>
      <c r="E46" s="22">
        <v>17.989999999999998</v>
      </c>
      <c r="F46" s="89" t="s">
        <v>24</v>
      </c>
      <c r="G46" s="8">
        <v>17.989999999999998</v>
      </c>
      <c r="H46" s="20"/>
      <c r="I46" s="25">
        <f t="shared" ref="I46" si="36">SUM(G46*H46)</f>
        <v>0</v>
      </c>
      <c r="J46" s="25">
        <f t="shared" ref="J46" si="37">SUM(G46*H46)*1.06</f>
        <v>0</v>
      </c>
      <c r="K46" s="25">
        <f t="shared" ref="K46" si="38">SUM(G46*H46)*1.07</f>
        <v>0</v>
      </c>
      <c r="L46" s="25">
        <f>SUM(G46*0.1)</f>
        <v>1.7989999999999999</v>
      </c>
      <c r="M46" s="25">
        <f t="shared" si="35"/>
        <v>10.794</v>
      </c>
      <c r="N46" s="27">
        <v>0.1</v>
      </c>
    </row>
    <row r="47" spans="1:14" ht="21" x14ac:dyDescent="0.25">
      <c r="A47" s="236" t="s">
        <v>36</v>
      </c>
      <c r="B47" s="236"/>
      <c r="C47" s="236"/>
      <c r="D47" s="236"/>
      <c r="E47" s="236"/>
      <c r="F47" s="236"/>
      <c r="G47" s="237"/>
      <c r="H47" s="91"/>
      <c r="I47" s="91"/>
      <c r="J47" s="91"/>
      <c r="K47" s="91"/>
      <c r="L47" s="16"/>
      <c r="M47" s="16"/>
      <c r="N47" s="17"/>
    </row>
    <row r="48" spans="1:14" ht="22" x14ac:dyDescent="0.25">
      <c r="A48" s="7">
        <v>609742</v>
      </c>
      <c r="B48" s="20" t="s">
        <v>37</v>
      </c>
      <c r="C48" s="20" t="s">
        <v>16</v>
      </c>
      <c r="D48" s="20">
        <v>6</v>
      </c>
      <c r="E48" s="22">
        <v>27.99</v>
      </c>
      <c r="F48" s="133" t="s">
        <v>202</v>
      </c>
      <c r="G48" s="31">
        <v>27.99</v>
      </c>
      <c r="H48" s="20"/>
      <c r="I48" s="25">
        <f t="shared" ref="I48" si="39">SUM(G48*H48)</f>
        <v>0</v>
      </c>
      <c r="J48" s="25">
        <f>SUM(G48*H48)*1.06</f>
        <v>0</v>
      </c>
      <c r="K48" s="25">
        <f>SUM(G48*H48)*1.07</f>
        <v>0</v>
      </c>
      <c r="L48" s="25">
        <f>SUM(G48*0.1)</f>
        <v>2.7989999999999999</v>
      </c>
      <c r="M48" s="25">
        <f>SUM(L48*D48)</f>
        <v>16.794</v>
      </c>
      <c r="N48" s="27">
        <v>0.1</v>
      </c>
    </row>
    <row r="49" spans="1:15" ht="21" x14ac:dyDescent="0.25">
      <c r="A49" s="236" t="s">
        <v>242</v>
      </c>
      <c r="B49" s="236"/>
      <c r="C49" s="236"/>
      <c r="D49" s="236"/>
      <c r="E49" s="236"/>
      <c r="F49" s="236"/>
      <c r="G49" s="237"/>
      <c r="H49" s="91"/>
      <c r="I49" s="91"/>
      <c r="J49" s="91"/>
      <c r="K49" s="91"/>
      <c r="L49" s="16"/>
      <c r="M49" s="16"/>
      <c r="N49" s="17"/>
    </row>
    <row r="50" spans="1:15" s="90" customFormat="1" ht="21" x14ac:dyDescent="0.25">
      <c r="A50" s="61">
        <v>615469</v>
      </c>
      <c r="B50" s="54" t="s">
        <v>243</v>
      </c>
      <c r="C50" s="54" t="s">
        <v>32</v>
      </c>
      <c r="D50" s="54">
        <v>12</v>
      </c>
      <c r="E50" s="62">
        <v>29.99</v>
      </c>
      <c r="F50" s="54" t="s">
        <v>24</v>
      </c>
      <c r="G50" s="143">
        <v>29.99</v>
      </c>
      <c r="H50" s="20"/>
      <c r="I50" s="25">
        <f t="shared" ref="I50:I51" si="40">SUM(G50*H50)</f>
        <v>0</v>
      </c>
      <c r="J50" s="25">
        <f t="shared" ref="J50:J51" si="41">SUM(G50*H50)*1.06</f>
        <v>0</v>
      </c>
      <c r="K50" s="25">
        <f t="shared" ref="K50:K51" si="42">SUM(G50*H50)*1.07</f>
        <v>0</v>
      </c>
      <c r="L50" s="25">
        <f>SUM(G50*0.1)</f>
        <v>2.9990000000000001</v>
      </c>
      <c r="M50" s="25">
        <f t="shared" ref="M50:M51" si="43">SUM(L50*D50)</f>
        <v>35.988</v>
      </c>
      <c r="N50" s="27">
        <v>0.1</v>
      </c>
    </row>
    <row r="51" spans="1:15" s="90" customFormat="1" ht="21" x14ac:dyDescent="0.25">
      <c r="A51" s="61">
        <v>615453</v>
      </c>
      <c r="B51" s="54" t="s">
        <v>241</v>
      </c>
      <c r="C51" s="54" t="s">
        <v>32</v>
      </c>
      <c r="D51" s="54">
        <v>6</v>
      </c>
      <c r="E51" s="22">
        <v>49.99</v>
      </c>
      <c r="F51" s="54" t="s">
        <v>24</v>
      </c>
      <c r="G51" s="31">
        <v>27.99</v>
      </c>
      <c r="H51" s="20"/>
      <c r="I51" s="25">
        <f t="shared" si="40"/>
        <v>0</v>
      </c>
      <c r="J51" s="25">
        <f t="shared" si="41"/>
        <v>0</v>
      </c>
      <c r="K51" s="25">
        <f t="shared" si="42"/>
        <v>0</v>
      </c>
      <c r="L51" s="25">
        <f>SUM(G51*0.1)</f>
        <v>2.7989999999999999</v>
      </c>
      <c r="M51" s="25">
        <f t="shared" si="43"/>
        <v>16.794</v>
      </c>
      <c r="N51" s="27">
        <v>0.1</v>
      </c>
    </row>
    <row r="52" spans="1:15" ht="21" x14ac:dyDescent="0.25">
      <c r="A52" s="236" t="s">
        <v>98</v>
      </c>
      <c r="B52" s="236"/>
      <c r="C52" s="236"/>
      <c r="D52" s="236"/>
      <c r="E52" s="236"/>
      <c r="F52" s="236"/>
      <c r="G52" s="237"/>
      <c r="H52" s="91"/>
      <c r="I52" s="91"/>
      <c r="J52" s="91"/>
      <c r="K52" s="91"/>
      <c r="L52" s="16"/>
      <c r="M52" s="16"/>
      <c r="N52" s="17"/>
    </row>
    <row r="53" spans="1:15" ht="21" x14ac:dyDescent="0.25">
      <c r="A53" s="7" t="s">
        <v>18</v>
      </c>
      <c r="B53" s="19" t="s">
        <v>201</v>
      </c>
      <c r="C53" s="20" t="s">
        <v>16</v>
      </c>
      <c r="D53" s="20">
        <v>6</v>
      </c>
      <c r="E53" s="22">
        <v>28</v>
      </c>
      <c r="F53" s="39">
        <v>0.3</v>
      </c>
      <c r="G53" s="8">
        <v>19.600000000000001</v>
      </c>
      <c r="H53" s="20"/>
      <c r="I53" s="25">
        <f t="shared" ref="I53:I54" si="44">SUM(G53*H53)</f>
        <v>0</v>
      </c>
      <c r="J53" s="25">
        <f t="shared" ref="J53:J54" si="45">SUM(G53*H53)*1.06</f>
        <v>0</v>
      </c>
      <c r="K53" s="25">
        <f t="shared" ref="K53:K54" si="46">SUM(G53*H53)*1.07</f>
        <v>0</v>
      </c>
      <c r="L53" s="25">
        <f>SUM(G53*0.2)</f>
        <v>3.9200000000000004</v>
      </c>
      <c r="M53" s="25">
        <f>SUM(L53*D53)</f>
        <v>23.520000000000003</v>
      </c>
      <c r="N53" s="27">
        <v>0.2</v>
      </c>
    </row>
    <row r="54" spans="1:15" ht="21" x14ac:dyDescent="0.25">
      <c r="A54" s="7" t="s">
        <v>216</v>
      </c>
      <c r="B54" s="19" t="s">
        <v>38</v>
      </c>
      <c r="C54" s="20" t="s">
        <v>16</v>
      </c>
      <c r="D54" s="20">
        <v>6</v>
      </c>
      <c r="E54" s="22">
        <v>23.99</v>
      </c>
      <c r="F54" s="23">
        <v>0.1</v>
      </c>
      <c r="G54" s="8">
        <f>SUM(E54) - (E54*0.1)</f>
        <v>21.590999999999998</v>
      </c>
      <c r="H54" s="20"/>
      <c r="I54" s="25">
        <f t="shared" si="44"/>
        <v>0</v>
      </c>
      <c r="J54" s="25">
        <f t="shared" si="45"/>
        <v>0</v>
      </c>
      <c r="K54" s="25">
        <f t="shared" si="46"/>
        <v>0</v>
      </c>
      <c r="L54" s="25">
        <f>SUM(G54*0.2)</f>
        <v>4.3182</v>
      </c>
      <c r="M54" s="25">
        <f>SUM(L54*D54)</f>
        <v>25.909199999999998</v>
      </c>
      <c r="N54" s="27">
        <v>0.2</v>
      </c>
    </row>
    <row r="55" spans="1:15" ht="21" x14ac:dyDescent="0.25">
      <c r="A55" s="7">
        <v>615289</v>
      </c>
      <c r="B55" s="59" t="s">
        <v>97</v>
      </c>
      <c r="C55" s="20" t="s">
        <v>32</v>
      </c>
      <c r="D55" s="20">
        <v>6</v>
      </c>
      <c r="E55" s="22">
        <v>29.99</v>
      </c>
      <c r="F55" s="89" t="s">
        <v>24</v>
      </c>
      <c r="G55" s="8">
        <v>29.99</v>
      </c>
      <c r="H55" s="20"/>
      <c r="I55" s="25">
        <f t="shared" ref="I55" si="47">SUM(G55*H55)</f>
        <v>0</v>
      </c>
      <c r="J55" s="25">
        <f t="shared" ref="J55" si="48">SUM(G55*H55)*1.06</f>
        <v>0</v>
      </c>
      <c r="K55" s="25">
        <f t="shared" ref="K55" si="49">SUM(G55*H55)*1.07</f>
        <v>0</v>
      </c>
      <c r="L55" s="25">
        <f>SUM(G55*0.1)</f>
        <v>2.9990000000000001</v>
      </c>
      <c r="M55" s="25">
        <f>SUM(L55*D55)</f>
        <v>17.994</v>
      </c>
      <c r="N55" s="27">
        <v>0.1</v>
      </c>
      <c r="O55" s="25"/>
    </row>
    <row r="56" spans="1:15" ht="21" x14ac:dyDescent="0.25">
      <c r="A56" s="236" t="s">
        <v>231</v>
      </c>
      <c r="B56" s="236"/>
      <c r="C56" s="236"/>
      <c r="D56" s="236"/>
      <c r="E56" s="236"/>
      <c r="F56" s="236"/>
      <c r="G56" s="237"/>
      <c r="H56" s="91"/>
      <c r="I56" s="91"/>
      <c r="J56" s="91"/>
      <c r="K56" s="91"/>
      <c r="L56" s="16"/>
      <c r="M56" s="16"/>
      <c r="N56" s="17"/>
    </row>
    <row r="57" spans="1:15" ht="21" x14ac:dyDescent="0.25">
      <c r="A57" s="7">
        <v>612709</v>
      </c>
      <c r="B57" s="20" t="s">
        <v>39</v>
      </c>
      <c r="C57" s="20" t="s">
        <v>32</v>
      </c>
      <c r="D57" s="20">
        <v>6</v>
      </c>
      <c r="E57" s="22">
        <v>39.99</v>
      </c>
      <c r="F57" s="28" t="s">
        <v>24</v>
      </c>
      <c r="G57" s="8">
        <v>39.99</v>
      </c>
      <c r="H57" s="20"/>
      <c r="I57" s="25">
        <f t="shared" ref="I57:I58" si="50">SUM(G57*H57)</f>
        <v>0</v>
      </c>
      <c r="J57" s="25">
        <f t="shared" ref="J57:J58" si="51">SUM(G57*H57)*1.06</f>
        <v>0</v>
      </c>
      <c r="K57" s="25">
        <f t="shared" ref="K57:K58" si="52">SUM(G57*H57)*1.07</f>
        <v>0</v>
      </c>
      <c r="L57" s="25">
        <f t="shared" ref="L57:L64" si="53">SUM(G57*0.1)</f>
        <v>3.9990000000000006</v>
      </c>
      <c r="M57" s="25">
        <f t="shared" ref="M57:M64" si="54">SUM(L57*D57)</f>
        <v>23.994000000000003</v>
      </c>
      <c r="N57" s="27">
        <v>0.1</v>
      </c>
    </row>
    <row r="58" spans="1:15" ht="21" x14ac:dyDescent="0.25">
      <c r="A58" s="7">
        <v>612710</v>
      </c>
      <c r="B58" s="20" t="s">
        <v>40</v>
      </c>
      <c r="C58" s="20" t="s">
        <v>32</v>
      </c>
      <c r="D58" s="20">
        <v>6</v>
      </c>
      <c r="E58" s="22">
        <v>49.99</v>
      </c>
      <c r="F58" s="28" t="s">
        <v>24</v>
      </c>
      <c r="G58" s="8">
        <v>49.99</v>
      </c>
      <c r="H58" s="20"/>
      <c r="I58" s="25">
        <f t="shared" si="50"/>
        <v>0</v>
      </c>
      <c r="J58" s="25">
        <f t="shared" si="51"/>
        <v>0</v>
      </c>
      <c r="K58" s="25">
        <f t="shared" si="52"/>
        <v>0</v>
      </c>
      <c r="L58" s="25">
        <f t="shared" si="53"/>
        <v>4.9990000000000006</v>
      </c>
      <c r="M58" s="25">
        <f t="shared" si="54"/>
        <v>29.994000000000003</v>
      </c>
      <c r="N58" s="27">
        <v>0.1</v>
      </c>
    </row>
    <row r="59" spans="1:15" ht="21" x14ac:dyDescent="0.25">
      <c r="A59" s="7">
        <v>612709</v>
      </c>
      <c r="B59" s="20" t="s">
        <v>41</v>
      </c>
      <c r="C59" s="20" t="s">
        <v>32</v>
      </c>
      <c r="D59" s="20">
        <v>3</v>
      </c>
      <c r="E59" s="22">
        <v>59.99</v>
      </c>
      <c r="F59" s="28" t="s">
        <v>24</v>
      </c>
      <c r="G59" s="8">
        <v>59.99</v>
      </c>
      <c r="H59" s="20"/>
      <c r="I59" s="25">
        <f t="shared" ref="I59" si="55">SUM(G59*H59)</f>
        <v>0</v>
      </c>
      <c r="J59" s="25">
        <f t="shared" ref="J59" si="56">SUM(G59*H59)*1.06</f>
        <v>0</v>
      </c>
      <c r="K59" s="25">
        <f t="shared" ref="K59" si="57">SUM(G59*H59)*1.07</f>
        <v>0</v>
      </c>
      <c r="L59" s="25">
        <f t="shared" si="53"/>
        <v>5.9990000000000006</v>
      </c>
      <c r="M59" s="25">
        <f t="shared" si="54"/>
        <v>17.997</v>
      </c>
      <c r="N59" s="27">
        <v>0.1</v>
      </c>
    </row>
    <row r="60" spans="1:15" ht="21" x14ac:dyDescent="0.25">
      <c r="A60" s="7">
        <v>614829</v>
      </c>
      <c r="B60" s="20" t="s">
        <v>235</v>
      </c>
      <c r="C60" s="20" t="s">
        <v>20</v>
      </c>
      <c r="D60" s="20">
        <v>12</v>
      </c>
      <c r="E60" s="22">
        <v>11.99</v>
      </c>
      <c r="F60" s="28" t="s">
        <v>24</v>
      </c>
      <c r="G60" s="8">
        <v>11.99</v>
      </c>
      <c r="H60" s="141"/>
      <c r="I60" s="25">
        <f t="shared" ref="I60:I64" si="58">SUM(G60*H60)</f>
        <v>0</v>
      </c>
      <c r="J60" s="25">
        <f t="shared" ref="J60:J64" si="59">SUM(G60*H60)*1.06</f>
        <v>0</v>
      </c>
      <c r="K60" s="25">
        <f t="shared" ref="K60:K64" si="60">SUM(G60*H60)*1.07</f>
        <v>0</v>
      </c>
      <c r="L60" s="25">
        <f t="shared" si="53"/>
        <v>1.1990000000000001</v>
      </c>
      <c r="M60" s="25">
        <f t="shared" si="54"/>
        <v>14.388000000000002</v>
      </c>
      <c r="N60" s="27">
        <v>0.1</v>
      </c>
    </row>
    <row r="61" spans="1:15" s="142" customFormat="1" ht="21" x14ac:dyDescent="0.25">
      <c r="A61" s="7">
        <v>614828</v>
      </c>
      <c r="B61" s="20" t="s">
        <v>236</v>
      </c>
      <c r="C61" s="20" t="s">
        <v>20</v>
      </c>
      <c r="D61" s="20">
        <v>12</v>
      </c>
      <c r="E61" s="22">
        <v>11.99</v>
      </c>
      <c r="F61" s="28" t="s">
        <v>24</v>
      </c>
      <c r="G61" s="8">
        <v>11.99</v>
      </c>
      <c r="H61" s="141"/>
      <c r="I61" s="25">
        <f t="shared" si="58"/>
        <v>0</v>
      </c>
      <c r="J61" s="25">
        <f t="shared" si="59"/>
        <v>0</v>
      </c>
      <c r="K61" s="25">
        <f t="shared" si="60"/>
        <v>0</v>
      </c>
      <c r="L61" s="25">
        <f t="shared" si="53"/>
        <v>1.1990000000000001</v>
      </c>
      <c r="M61" s="25">
        <f t="shared" si="54"/>
        <v>14.388000000000002</v>
      </c>
      <c r="N61" s="27">
        <v>0.1</v>
      </c>
    </row>
    <row r="62" spans="1:15" s="142" customFormat="1" ht="21" x14ac:dyDescent="0.25">
      <c r="A62" s="7">
        <v>614827</v>
      </c>
      <c r="B62" s="20" t="s">
        <v>234</v>
      </c>
      <c r="C62" s="20" t="s">
        <v>32</v>
      </c>
      <c r="D62" s="20">
        <v>12</v>
      </c>
      <c r="E62" s="22">
        <v>17.989999999999998</v>
      </c>
      <c r="F62" s="28" t="s">
        <v>24</v>
      </c>
      <c r="G62" s="8">
        <v>17.989999999999998</v>
      </c>
      <c r="H62" s="141"/>
      <c r="I62" s="25">
        <f t="shared" si="58"/>
        <v>0</v>
      </c>
      <c r="J62" s="25">
        <f t="shared" si="59"/>
        <v>0</v>
      </c>
      <c r="K62" s="25">
        <f t="shared" si="60"/>
        <v>0</v>
      </c>
      <c r="L62" s="25">
        <f t="shared" si="53"/>
        <v>1.7989999999999999</v>
      </c>
      <c r="M62" s="25">
        <f t="shared" si="54"/>
        <v>21.588000000000001</v>
      </c>
      <c r="N62" s="27">
        <v>0.1</v>
      </c>
    </row>
    <row r="63" spans="1:15" s="142" customFormat="1" ht="21" x14ac:dyDescent="0.25">
      <c r="A63" s="7">
        <v>614826</v>
      </c>
      <c r="B63" s="20" t="s">
        <v>233</v>
      </c>
      <c r="C63" s="20" t="s">
        <v>32</v>
      </c>
      <c r="D63" s="20">
        <v>12</v>
      </c>
      <c r="E63" s="22">
        <v>17.989999999999998</v>
      </c>
      <c r="F63" s="28" t="s">
        <v>24</v>
      </c>
      <c r="G63" s="8">
        <v>17.989999999999998</v>
      </c>
      <c r="H63" s="141"/>
      <c r="I63" s="25">
        <f t="shared" si="58"/>
        <v>0</v>
      </c>
      <c r="J63" s="25">
        <f t="shared" si="59"/>
        <v>0</v>
      </c>
      <c r="K63" s="25">
        <f t="shared" si="60"/>
        <v>0</v>
      </c>
      <c r="L63" s="25">
        <f t="shared" si="53"/>
        <v>1.7989999999999999</v>
      </c>
      <c r="M63" s="25">
        <f t="shared" si="54"/>
        <v>21.588000000000001</v>
      </c>
      <c r="N63" s="27">
        <v>0.1</v>
      </c>
    </row>
    <row r="64" spans="1:15" s="142" customFormat="1" ht="21" x14ac:dyDescent="0.25">
      <c r="A64" s="7">
        <v>614825</v>
      </c>
      <c r="B64" s="20" t="s">
        <v>232</v>
      </c>
      <c r="C64" s="20" t="s">
        <v>20</v>
      </c>
      <c r="D64" s="20">
        <v>12</v>
      </c>
      <c r="E64" s="22">
        <v>34.99</v>
      </c>
      <c r="F64" s="28" t="s">
        <v>24</v>
      </c>
      <c r="G64" s="8">
        <v>34.99</v>
      </c>
      <c r="H64" s="141"/>
      <c r="I64" s="25">
        <f t="shared" si="58"/>
        <v>0</v>
      </c>
      <c r="J64" s="25">
        <f t="shared" si="59"/>
        <v>0</v>
      </c>
      <c r="K64" s="25">
        <f t="shared" si="60"/>
        <v>0</v>
      </c>
      <c r="L64" s="25">
        <f t="shared" si="53"/>
        <v>3.4990000000000006</v>
      </c>
      <c r="M64" s="25">
        <f t="shared" si="54"/>
        <v>41.988000000000007</v>
      </c>
      <c r="N64" s="27">
        <v>0.1</v>
      </c>
    </row>
    <row r="65" spans="1:14" ht="21" x14ac:dyDescent="0.25">
      <c r="A65" s="236" t="s">
        <v>225</v>
      </c>
      <c r="B65" s="236"/>
      <c r="C65" s="236"/>
      <c r="D65" s="236"/>
      <c r="E65" s="236"/>
      <c r="F65" s="236"/>
      <c r="G65" s="237"/>
      <c r="H65" s="91"/>
      <c r="I65" s="91"/>
      <c r="J65" s="91"/>
      <c r="K65" s="91"/>
      <c r="L65" s="16"/>
      <c r="M65" s="16"/>
      <c r="N65" s="17"/>
    </row>
    <row r="66" spans="1:14" ht="21" x14ac:dyDescent="0.25">
      <c r="A66" s="7">
        <v>612667</v>
      </c>
      <c r="B66" s="20" t="s">
        <v>45</v>
      </c>
      <c r="C66" s="20" t="s">
        <v>16</v>
      </c>
      <c r="D66" s="20">
        <v>6</v>
      </c>
      <c r="E66" s="22">
        <v>22.99</v>
      </c>
      <c r="F66" s="28" t="s">
        <v>24</v>
      </c>
      <c r="G66" s="8">
        <v>22.99</v>
      </c>
      <c r="H66" s="20"/>
      <c r="I66" s="25">
        <f t="shared" ref="I66" si="61">SUM(G66*H66)</f>
        <v>0</v>
      </c>
      <c r="J66" s="25">
        <f t="shared" ref="J66" si="62">SUM(G66*H66)*1.06</f>
        <v>0</v>
      </c>
      <c r="K66" s="25">
        <f t="shared" ref="K66" si="63">SUM(G66*H66)*1.07</f>
        <v>0</v>
      </c>
      <c r="L66" s="25">
        <f>SUM(G66*0.1)</f>
        <v>2.2989999999999999</v>
      </c>
      <c r="M66" s="25">
        <f t="shared" ref="M66:M71" si="64">SUM(L66*D66)</f>
        <v>13.794</v>
      </c>
      <c r="N66" s="27">
        <v>0.1</v>
      </c>
    </row>
    <row r="67" spans="1:14" ht="21" x14ac:dyDescent="0.25">
      <c r="A67" s="18" t="s">
        <v>18</v>
      </c>
      <c r="B67" s="19" t="s">
        <v>42</v>
      </c>
      <c r="C67" s="20" t="s">
        <v>16</v>
      </c>
      <c r="D67" s="20">
        <v>6</v>
      </c>
      <c r="E67" s="22">
        <v>31.99</v>
      </c>
      <c r="F67" s="23">
        <v>0.1</v>
      </c>
      <c r="G67" s="24">
        <f>SUM(E67) - (E67*0.1)</f>
        <v>28.790999999999997</v>
      </c>
      <c r="H67" s="20"/>
      <c r="I67" s="25">
        <f t="shared" ref="I67:I68" si="65">SUM(G67*H67)</f>
        <v>0</v>
      </c>
      <c r="J67" s="25">
        <f t="shared" ref="J67:J68" si="66">SUM(G67*H67)*1.06</f>
        <v>0</v>
      </c>
      <c r="K67" s="25">
        <f t="shared" ref="K67:K68" si="67">SUM(G67*H67)*1.07</f>
        <v>0</v>
      </c>
      <c r="L67" s="25">
        <f>SUM(G67*0.2)</f>
        <v>5.7581999999999995</v>
      </c>
      <c r="M67" s="25">
        <f t="shared" si="64"/>
        <v>34.549199999999999</v>
      </c>
      <c r="N67" s="27">
        <v>0.2</v>
      </c>
    </row>
    <row r="68" spans="1:14" ht="21" x14ac:dyDescent="0.25">
      <c r="A68" s="18" t="s">
        <v>218</v>
      </c>
      <c r="B68" s="19" t="s">
        <v>199</v>
      </c>
      <c r="C68" s="20" t="s">
        <v>32</v>
      </c>
      <c r="D68" s="20">
        <v>6</v>
      </c>
      <c r="E68" s="22">
        <v>31.99</v>
      </c>
      <c r="F68" s="23">
        <v>0.1</v>
      </c>
      <c r="G68" s="24">
        <f>SUM(E68) - (E68*0.1)</f>
        <v>28.790999999999997</v>
      </c>
      <c r="H68" s="20"/>
      <c r="I68" s="25">
        <f t="shared" si="65"/>
        <v>0</v>
      </c>
      <c r="J68" s="25">
        <f t="shared" si="66"/>
        <v>0</v>
      </c>
      <c r="K68" s="25">
        <f t="shared" si="67"/>
        <v>0</v>
      </c>
      <c r="L68" s="25">
        <f>SUM(G68*0.2)</f>
        <v>5.7581999999999995</v>
      </c>
      <c r="M68" s="25">
        <f t="shared" si="64"/>
        <v>34.549199999999999</v>
      </c>
      <c r="N68" s="27">
        <v>0.2</v>
      </c>
    </row>
    <row r="69" spans="1:14" ht="21" x14ac:dyDescent="0.25">
      <c r="A69" s="7">
        <v>610570</v>
      </c>
      <c r="B69" s="20" t="s">
        <v>43</v>
      </c>
      <c r="C69" s="20" t="s">
        <v>16</v>
      </c>
      <c r="D69" s="20">
        <v>6</v>
      </c>
      <c r="E69" s="22">
        <v>34.99</v>
      </c>
      <c r="F69" s="28" t="s">
        <v>24</v>
      </c>
      <c r="G69" s="8">
        <v>34.99</v>
      </c>
      <c r="H69" s="20"/>
      <c r="I69" s="25">
        <f t="shared" ref="I69" si="68">SUM(G69*H69)</f>
        <v>0</v>
      </c>
      <c r="J69" s="25">
        <f t="shared" ref="J69" si="69">SUM(G69*H69)*1.06</f>
        <v>0</v>
      </c>
      <c r="K69" s="25">
        <f t="shared" ref="K69" si="70">SUM(G69*H69)*1.07</f>
        <v>0</v>
      </c>
      <c r="L69" s="25">
        <f>SUM(G69*0.2)</f>
        <v>6.9980000000000011</v>
      </c>
      <c r="M69" s="25">
        <f t="shared" si="64"/>
        <v>41.988000000000007</v>
      </c>
      <c r="N69" s="27">
        <v>0.1</v>
      </c>
    </row>
    <row r="70" spans="1:14" ht="21" x14ac:dyDescent="0.25">
      <c r="A70" s="144">
        <v>615434</v>
      </c>
      <c r="B70" s="20" t="s">
        <v>239</v>
      </c>
      <c r="C70" s="20" t="s">
        <v>32</v>
      </c>
      <c r="D70" s="20">
        <v>6</v>
      </c>
      <c r="E70" s="22">
        <v>19.989999999999998</v>
      </c>
      <c r="F70" s="28" t="s">
        <v>24</v>
      </c>
      <c r="G70" s="8">
        <v>19.989999999999998</v>
      </c>
      <c r="H70" s="20"/>
      <c r="I70" s="25">
        <f t="shared" ref="I70" si="71">SUM(G70*H70)</f>
        <v>0</v>
      </c>
      <c r="J70" s="25">
        <f t="shared" ref="J70" si="72">SUM(G70*H70)*1.06</f>
        <v>0</v>
      </c>
      <c r="K70" s="25">
        <f t="shared" ref="K70" si="73">SUM(G70*H70)*1.07</f>
        <v>0</v>
      </c>
      <c r="L70" s="25">
        <f>SUM(G70*0.1)</f>
        <v>1.9989999999999999</v>
      </c>
      <c r="M70" s="25">
        <f t="shared" si="64"/>
        <v>11.994</v>
      </c>
      <c r="N70" s="27">
        <v>0.1</v>
      </c>
    </row>
    <row r="71" spans="1:14" ht="21" x14ac:dyDescent="0.25">
      <c r="A71" s="7">
        <v>610844</v>
      </c>
      <c r="B71" s="20" t="s">
        <v>44</v>
      </c>
      <c r="C71" s="20" t="s">
        <v>16</v>
      </c>
      <c r="D71" s="20">
        <v>6</v>
      </c>
      <c r="E71" s="22">
        <v>24.99</v>
      </c>
      <c r="F71" s="28" t="s">
        <v>24</v>
      </c>
      <c r="G71" s="8">
        <v>24.99</v>
      </c>
      <c r="H71" s="20"/>
      <c r="I71" s="25">
        <f t="shared" ref="I71" si="74">SUM(G71*H71)</f>
        <v>0</v>
      </c>
      <c r="J71" s="25">
        <f t="shared" ref="J71" si="75">SUM(G71*H71)*1.06</f>
        <v>0</v>
      </c>
      <c r="K71" s="25">
        <f t="shared" ref="K71" si="76">SUM(G71*H71)*1.07</f>
        <v>0</v>
      </c>
      <c r="L71" s="25">
        <f>SUM(G71*0.1)</f>
        <v>2.4990000000000001</v>
      </c>
      <c r="M71" s="25">
        <f t="shared" si="64"/>
        <v>14.994</v>
      </c>
      <c r="N71" s="27">
        <v>0.2</v>
      </c>
    </row>
    <row r="72" spans="1:14" ht="21" x14ac:dyDescent="0.25">
      <c r="A72" s="236" t="s">
        <v>46</v>
      </c>
      <c r="B72" s="236"/>
      <c r="C72" s="236"/>
      <c r="D72" s="236"/>
      <c r="E72" s="236"/>
      <c r="F72" s="236"/>
      <c r="G72" s="237"/>
      <c r="H72" s="91"/>
      <c r="I72" s="91"/>
      <c r="J72" s="91"/>
      <c r="K72" s="91"/>
      <c r="L72" s="16"/>
      <c r="M72" s="16"/>
      <c r="N72" s="17"/>
    </row>
    <row r="73" spans="1:14" ht="21" x14ac:dyDescent="0.25">
      <c r="A73" s="7">
        <v>609774</v>
      </c>
      <c r="B73" s="59" t="s">
        <v>47</v>
      </c>
      <c r="C73" s="59" t="s">
        <v>16</v>
      </c>
      <c r="D73" s="59">
        <v>6</v>
      </c>
      <c r="E73" s="79">
        <v>44.99</v>
      </c>
      <c r="F73" s="54" t="s">
        <v>24</v>
      </c>
      <c r="G73" s="80">
        <v>44.99</v>
      </c>
      <c r="H73" s="20"/>
      <c r="I73" s="25">
        <f t="shared" ref="I73:I74" si="77">SUM(G73*H73)</f>
        <v>0</v>
      </c>
      <c r="J73" s="25">
        <f t="shared" ref="J73:J74" si="78">SUM(G73*H73)*1.06</f>
        <v>0</v>
      </c>
      <c r="K73" s="25">
        <f t="shared" ref="K73:K74" si="79">SUM(G73*H73)*1.07</f>
        <v>0</v>
      </c>
      <c r="L73" s="25">
        <f t="shared" ref="L73:L80" si="80">SUM(G73*0.1)</f>
        <v>4.4990000000000006</v>
      </c>
      <c r="M73" s="25">
        <f>SUM(L73*D73)</f>
        <v>26.994000000000003</v>
      </c>
      <c r="N73" s="27">
        <v>0.1</v>
      </c>
    </row>
    <row r="74" spans="1:14" ht="21" x14ac:dyDescent="0.25">
      <c r="A74" s="7">
        <v>609942</v>
      </c>
      <c r="B74" s="59" t="s">
        <v>48</v>
      </c>
      <c r="C74" s="59" t="s">
        <v>16</v>
      </c>
      <c r="D74" s="59">
        <v>6</v>
      </c>
      <c r="E74" s="79">
        <v>47.99</v>
      </c>
      <c r="F74" s="54" t="s">
        <v>24</v>
      </c>
      <c r="G74" s="80">
        <v>47.99</v>
      </c>
      <c r="H74" s="20"/>
      <c r="I74" s="25">
        <f t="shared" si="77"/>
        <v>0</v>
      </c>
      <c r="J74" s="25">
        <f t="shared" si="78"/>
        <v>0</v>
      </c>
      <c r="K74" s="25">
        <f t="shared" si="79"/>
        <v>0</v>
      </c>
      <c r="L74" s="25">
        <f t="shared" si="80"/>
        <v>4.7990000000000004</v>
      </c>
      <c r="M74" s="25">
        <f>SUM(L74*D74)</f>
        <v>28.794000000000004</v>
      </c>
      <c r="N74" s="27">
        <v>0.1</v>
      </c>
    </row>
    <row r="75" spans="1:14" ht="21" x14ac:dyDescent="0.25">
      <c r="A75" s="34" t="s">
        <v>49</v>
      </c>
      <c r="B75" s="35" t="s">
        <v>92</v>
      </c>
      <c r="C75" s="35" t="s">
        <v>16</v>
      </c>
      <c r="D75" s="35">
        <v>6</v>
      </c>
      <c r="E75" s="36">
        <v>52.99</v>
      </c>
      <c r="F75" s="35" t="s">
        <v>93</v>
      </c>
      <c r="G75" s="37">
        <f t="shared" ref="G75" si="81">SUM(E75) - (E75*0.1)</f>
        <v>47.691000000000003</v>
      </c>
      <c r="H75" s="15"/>
      <c r="I75" s="138">
        <f t="shared" ref="I75:I76" si="82">SUM(G75*H75)</f>
        <v>0</v>
      </c>
      <c r="J75" s="138">
        <f t="shared" ref="J75:J76" si="83">SUM(G75*H75)*1.06</f>
        <v>0</v>
      </c>
      <c r="K75" s="138">
        <f t="shared" ref="K75:K76" si="84">SUM(G75*H75)*1.07</f>
        <v>0</v>
      </c>
      <c r="L75" s="38">
        <f t="shared" si="80"/>
        <v>4.7691000000000008</v>
      </c>
      <c r="M75" s="38">
        <f>SUM(L75*D75)</f>
        <v>28.614600000000003</v>
      </c>
      <c r="N75" s="39">
        <v>0.1</v>
      </c>
    </row>
    <row r="76" spans="1:14" ht="21" x14ac:dyDescent="0.25">
      <c r="A76" s="61">
        <v>614644</v>
      </c>
      <c r="B76" s="54" t="s">
        <v>88</v>
      </c>
      <c r="C76" s="54" t="s">
        <v>89</v>
      </c>
      <c r="D76" s="54">
        <v>6</v>
      </c>
      <c r="E76" s="62">
        <v>244.99</v>
      </c>
      <c r="F76" s="54" t="s">
        <v>24</v>
      </c>
      <c r="G76" s="63">
        <v>244.99</v>
      </c>
      <c r="H76" s="20"/>
      <c r="I76" s="25">
        <f t="shared" si="82"/>
        <v>0</v>
      </c>
      <c r="J76" s="25">
        <f t="shared" si="83"/>
        <v>0</v>
      </c>
      <c r="K76" s="25">
        <f t="shared" si="84"/>
        <v>0</v>
      </c>
      <c r="L76" s="65">
        <f t="shared" si="80"/>
        <v>24.499000000000002</v>
      </c>
      <c r="M76" s="64">
        <f>SUM(G76*0.1)</f>
        <v>24.499000000000002</v>
      </c>
      <c r="N76" s="66">
        <v>0.1</v>
      </c>
    </row>
    <row r="77" spans="1:14" ht="21" x14ac:dyDescent="0.25">
      <c r="A77" s="7">
        <v>610572</v>
      </c>
      <c r="B77" s="59" t="s">
        <v>50</v>
      </c>
      <c r="C77" s="59" t="s">
        <v>51</v>
      </c>
      <c r="D77" s="59">
        <v>6</v>
      </c>
      <c r="E77" s="79">
        <v>49.99</v>
      </c>
      <c r="F77" s="54" t="s">
        <v>24</v>
      </c>
      <c r="G77" s="80">
        <v>49.99</v>
      </c>
      <c r="H77" s="20"/>
      <c r="I77" s="25">
        <f t="shared" ref="I77:I78" si="85">SUM(G77*H77)</f>
        <v>0</v>
      </c>
      <c r="J77" s="25">
        <f t="shared" ref="J77:J78" si="86">SUM(G77*H77)*1.06</f>
        <v>0</v>
      </c>
      <c r="K77" s="25">
        <f t="shared" ref="K77:K78" si="87">SUM(G77*H77)*1.07</f>
        <v>0</v>
      </c>
      <c r="L77" s="75">
        <f t="shared" si="80"/>
        <v>4.9990000000000006</v>
      </c>
      <c r="M77" s="25">
        <f t="shared" ref="M77:M87" si="88">SUM(L77*D77)</f>
        <v>29.994000000000003</v>
      </c>
      <c r="N77" s="27">
        <v>0.1</v>
      </c>
    </row>
    <row r="78" spans="1:14" ht="21" x14ac:dyDescent="0.25">
      <c r="A78" s="7">
        <v>610853</v>
      </c>
      <c r="B78" s="59" t="s">
        <v>52</v>
      </c>
      <c r="C78" s="59" t="s">
        <v>16</v>
      </c>
      <c r="D78" s="59">
        <v>12</v>
      </c>
      <c r="E78" s="79">
        <v>49.99</v>
      </c>
      <c r="F78" s="54" t="s">
        <v>24</v>
      </c>
      <c r="G78" s="80">
        <v>49.99</v>
      </c>
      <c r="H78" s="20"/>
      <c r="I78" s="25">
        <f t="shared" si="85"/>
        <v>0</v>
      </c>
      <c r="J78" s="25">
        <f t="shared" si="86"/>
        <v>0</v>
      </c>
      <c r="K78" s="25">
        <f t="shared" si="87"/>
        <v>0</v>
      </c>
      <c r="L78" s="25">
        <f t="shared" si="80"/>
        <v>4.9990000000000006</v>
      </c>
      <c r="M78" s="25">
        <f t="shared" si="88"/>
        <v>59.988000000000007</v>
      </c>
      <c r="N78" s="27">
        <v>0.1</v>
      </c>
    </row>
    <row r="79" spans="1:14" ht="21" x14ac:dyDescent="0.25">
      <c r="A79" s="7">
        <v>610850</v>
      </c>
      <c r="B79" s="59" t="s">
        <v>53</v>
      </c>
      <c r="C79" s="59" t="s">
        <v>16</v>
      </c>
      <c r="D79" s="59">
        <v>12</v>
      </c>
      <c r="E79" s="79">
        <v>69.989999999999995</v>
      </c>
      <c r="F79" s="54" t="s">
        <v>24</v>
      </c>
      <c r="G79" s="80">
        <v>69.989999999999995</v>
      </c>
      <c r="H79" s="20"/>
      <c r="I79" s="25">
        <f t="shared" ref="I79:I81" si="89">SUM(G79*H79)</f>
        <v>0</v>
      </c>
      <c r="J79" s="25">
        <f t="shared" ref="J79:J81" si="90">SUM(G79*H79)*1.06</f>
        <v>0</v>
      </c>
      <c r="K79" s="25">
        <f t="shared" ref="K79:K81" si="91">SUM(G79*H79)*1.07</f>
        <v>0</v>
      </c>
      <c r="L79" s="25">
        <f t="shared" si="80"/>
        <v>6.9989999999999997</v>
      </c>
      <c r="M79" s="25">
        <f t="shared" si="88"/>
        <v>83.988</v>
      </c>
      <c r="N79" s="27">
        <v>0.1</v>
      </c>
    </row>
    <row r="80" spans="1:14" ht="21" x14ac:dyDescent="0.25">
      <c r="A80" s="7">
        <v>610846</v>
      </c>
      <c r="B80" s="59" t="s">
        <v>271</v>
      </c>
      <c r="C80" s="59" t="s">
        <v>16</v>
      </c>
      <c r="D80" s="59">
        <v>12</v>
      </c>
      <c r="E80" s="60">
        <v>39.99</v>
      </c>
      <c r="F80" s="54" t="s">
        <v>24</v>
      </c>
      <c r="G80" s="78">
        <v>39.99</v>
      </c>
      <c r="H80" s="20"/>
      <c r="I80" s="25">
        <f t="shared" si="89"/>
        <v>0</v>
      </c>
      <c r="J80" s="25">
        <f t="shared" si="90"/>
        <v>0</v>
      </c>
      <c r="K80" s="25">
        <f t="shared" si="91"/>
        <v>0</v>
      </c>
      <c r="L80" s="25">
        <f t="shared" si="80"/>
        <v>3.9990000000000006</v>
      </c>
      <c r="M80" s="25">
        <f t="shared" si="88"/>
        <v>47.988000000000007</v>
      </c>
      <c r="N80" s="27">
        <v>0.1</v>
      </c>
    </row>
    <row r="81" spans="1:15" ht="21" x14ac:dyDescent="0.25">
      <c r="A81" s="7" t="s">
        <v>18</v>
      </c>
      <c r="B81" s="19" t="s">
        <v>204</v>
      </c>
      <c r="C81" s="20" t="s">
        <v>16</v>
      </c>
      <c r="D81" s="20">
        <v>6</v>
      </c>
      <c r="E81" s="22">
        <v>38</v>
      </c>
      <c r="F81" s="23">
        <v>0.1</v>
      </c>
      <c r="G81" s="8">
        <f t="shared" ref="G81:G94" si="92">SUM(E81) - (E81*0.1)</f>
        <v>34.200000000000003</v>
      </c>
      <c r="H81" s="20"/>
      <c r="I81" s="25">
        <f t="shared" si="89"/>
        <v>0</v>
      </c>
      <c r="J81" s="25">
        <f t="shared" si="90"/>
        <v>0</v>
      </c>
      <c r="K81" s="25">
        <f t="shared" si="91"/>
        <v>0</v>
      </c>
      <c r="L81" s="25">
        <f t="shared" ref="L81:L87" si="93">SUM(G81*0.2)</f>
        <v>6.8400000000000007</v>
      </c>
      <c r="M81" s="25">
        <f t="shared" si="88"/>
        <v>41.040000000000006</v>
      </c>
      <c r="N81" s="27">
        <v>0.2</v>
      </c>
    </row>
    <row r="82" spans="1:15" ht="21" x14ac:dyDescent="0.25">
      <c r="A82" s="7" t="s">
        <v>18</v>
      </c>
      <c r="B82" s="19" t="s">
        <v>206</v>
      </c>
      <c r="C82" s="20" t="s">
        <v>16</v>
      </c>
      <c r="D82" s="20">
        <v>6</v>
      </c>
      <c r="E82" s="22">
        <v>40</v>
      </c>
      <c r="F82" s="39">
        <v>0.3</v>
      </c>
      <c r="G82" s="8">
        <v>28</v>
      </c>
      <c r="H82" s="20"/>
      <c r="I82" s="25">
        <f t="shared" ref="I82:I83" si="94">SUM(G82*H82)</f>
        <v>0</v>
      </c>
      <c r="J82" s="25">
        <f t="shared" ref="J82:J83" si="95">SUM(G82*H82)*1.06</f>
        <v>0</v>
      </c>
      <c r="K82" s="25">
        <f t="shared" ref="K82:K83" si="96">SUM(G82*H82)*1.07</f>
        <v>0</v>
      </c>
      <c r="L82" s="25">
        <f t="shared" si="93"/>
        <v>5.6000000000000005</v>
      </c>
      <c r="M82" s="25">
        <f t="shared" si="88"/>
        <v>33.6</v>
      </c>
      <c r="N82" s="27">
        <v>0.2</v>
      </c>
    </row>
    <row r="83" spans="1:15" ht="21" x14ac:dyDescent="0.25">
      <c r="A83" s="134" t="s">
        <v>200</v>
      </c>
      <c r="B83" s="19" t="s">
        <v>208</v>
      </c>
      <c r="C83" s="20" t="s">
        <v>16</v>
      </c>
      <c r="D83" s="20">
        <v>6</v>
      </c>
      <c r="E83" s="22">
        <v>47.99</v>
      </c>
      <c r="F83" s="23">
        <v>0.1</v>
      </c>
      <c r="G83" s="8">
        <f t="shared" si="92"/>
        <v>43.191000000000003</v>
      </c>
      <c r="H83" s="20"/>
      <c r="I83" s="25">
        <f t="shared" si="94"/>
        <v>0</v>
      </c>
      <c r="J83" s="25">
        <f t="shared" si="95"/>
        <v>0</v>
      </c>
      <c r="K83" s="25">
        <f t="shared" si="96"/>
        <v>0</v>
      </c>
      <c r="L83" s="25">
        <f t="shared" si="93"/>
        <v>8.6382000000000012</v>
      </c>
      <c r="M83" s="25">
        <f t="shared" si="88"/>
        <v>51.829200000000007</v>
      </c>
      <c r="N83" s="27">
        <v>0.2</v>
      </c>
    </row>
    <row r="84" spans="1:15" ht="21" x14ac:dyDescent="0.25">
      <c r="A84" s="134" t="s">
        <v>210</v>
      </c>
      <c r="B84" s="19" t="s">
        <v>209</v>
      </c>
      <c r="C84" s="20" t="s">
        <v>32</v>
      </c>
      <c r="D84" s="20">
        <v>6</v>
      </c>
      <c r="E84" s="22">
        <v>69.989999999999995</v>
      </c>
      <c r="F84" s="23">
        <v>0.1</v>
      </c>
      <c r="G84" s="8">
        <f t="shared" si="92"/>
        <v>62.990999999999993</v>
      </c>
      <c r="H84" s="20"/>
      <c r="I84" s="25">
        <f t="shared" ref="I84:I86" si="97">SUM(G84*H84)</f>
        <v>0</v>
      </c>
      <c r="J84" s="25">
        <f t="shared" ref="J84:J86" si="98">SUM(G84*H84)*1.06</f>
        <v>0</v>
      </c>
      <c r="K84" s="25">
        <f t="shared" ref="K84:K86" si="99">SUM(G84*H84)*1.07</f>
        <v>0</v>
      </c>
      <c r="L84" s="25">
        <f t="shared" si="93"/>
        <v>12.598199999999999</v>
      </c>
      <c r="M84" s="25">
        <f t="shared" si="88"/>
        <v>75.589199999999991</v>
      </c>
      <c r="N84" s="27">
        <v>0.2</v>
      </c>
    </row>
    <row r="85" spans="1:15" ht="21" x14ac:dyDescent="0.25">
      <c r="A85" s="7" t="s">
        <v>18</v>
      </c>
      <c r="B85" s="19" t="s">
        <v>196</v>
      </c>
      <c r="C85" s="20" t="s">
        <v>16</v>
      </c>
      <c r="D85" s="20">
        <v>6</v>
      </c>
      <c r="E85" s="22">
        <v>29.99</v>
      </c>
      <c r="F85" s="23">
        <v>0.1</v>
      </c>
      <c r="G85" s="8">
        <f t="shared" si="92"/>
        <v>26.991</v>
      </c>
      <c r="H85" s="20"/>
      <c r="I85" s="25">
        <f t="shared" si="97"/>
        <v>0</v>
      </c>
      <c r="J85" s="25">
        <f t="shared" si="98"/>
        <v>0</v>
      </c>
      <c r="K85" s="25">
        <f t="shared" si="99"/>
        <v>0</v>
      </c>
      <c r="L85" s="25">
        <f t="shared" si="93"/>
        <v>5.3982000000000001</v>
      </c>
      <c r="M85" s="25">
        <f t="shared" si="88"/>
        <v>32.389200000000002</v>
      </c>
      <c r="N85" s="27">
        <v>0.2</v>
      </c>
    </row>
    <row r="86" spans="1:15" ht="21" x14ac:dyDescent="0.25">
      <c r="A86" s="7" t="s">
        <v>18</v>
      </c>
      <c r="B86" s="19" t="s">
        <v>195</v>
      </c>
      <c r="C86" s="20" t="s">
        <v>16</v>
      </c>
      <c r="D86" s="20">
        <v>6</v>
      </c>
      <c r="E86" s="22">
        <v>42.99</v>
      </c>
      <c r="F86" s="23">
        <v>0.1</v>
      </c>
      <c r="G86" s="8">
        <f t="shared" si="92"/>
        <v>38.691000000000003</v>
      </c>
      <c r="H86" s="20"/>
      <c r="I86" s="25">
        <f t="shared" si="97"/>
        <v>0</v>
      </c>
      <c r="J86" s="25">
        <f t="shared" si="98"/>
        <v>0</v>
      </c>
      <c r="K86" s="25">
        <f t="shared" si="99"/>
        <v>0</v>
      </c>
      <c r="L86" s="25">
        <f t="shared" si="93"/>
        <v>7.7382000000000009</v>
      </c>
      <c r="M86" s="25">
        <f t="shared" si="88"/>
        <v>46.429200000000009</v>
      </c>
      <c r="N86" s="27">
        <v>0.2</v>
      </c>
    </row>
    <row r="87" spans="1:15" ht="21" x14ac:dyDescent="0.25">
      <c r="A87" s="134" t="s">
        <v>211</v>
      </c>
      <c r="B87" s="19" t="s">
        <v>207</v>
      </c>
      <c r="C87" s="20" t="s">
        <v>16</v>
      </c>
      <c r="D87" s="20">
        <v>6</v>
      </c>
      <c r="E87" s="22">
        <v>69.989999999999995</v>
      </c>
      <c r="F87" s="23">
        <v>0.1</v>
      </c>
      <c r="G87" s="8">
        <f t="shared" si="92"/>
        <v>62.990999999999993</v>
      </c>
      <c r="H87" s="20"/>
      <c r="I87" s="25">
        <f t="shared" ref="I87:I88" si="100">SUM(G87*H87)</f>
        <v>0</v>
      </c>
      <c r="J87" s="25">
        <f t="shared" ref="J87:J88" si="101">SUM(G87*H87)*1.06</f>
        <v>0</v>
      </c>
      <c r="K87" s="25">
        <f t="shared" ref="K87:K88" si="102">SUM(G87*H87)*1.07</f>
        <v>0</v>
      </c>
      <c r="L87" s="25">
        <f t="shared" si="93"/>
        <v>12.598199999999999</v>
      </c>
      <c r="M87" s="25">
        <f t="shared" si="88"/>
        <v>75.589199999999991</v>
      </c>
      <c r="N87" s="27">
        <v>0.2</v>
      </c>
    </row>
    <row r="88" spans="1:15" ht="21" x14ac:dyDescent="0.25">
      <c r="A88" s="7" t="s">
        <v>18</v>
      </c>
      <c r="B88" s="19" t="s">
        <v>197</v>
      </c>
      <c r="C88" s="20" t="s">
        <v>16</v>
      </c>
      <c r="D88" s="20">
        <v>6</v>
      </c>
      <c r="E88" s="22">
        <v>39</v>
      </c>
      <c r="F88" s="39">
        <v>0.3</v>
      </c>
      <c r="G88" s="8">
        <v>27.3</v>
      </c>
      <c r="H88" s="20"/>
      <c r="I88" s="25">
        <f t="shared" si="100"/>
        <v>0</v>
      </c>
      <c r="J88" s="25">
        <f t="shared" si="101"/>
        <v>0</v>
      </c>
      <c r="K88" s="25">
        <f t="shared" si="102"/>
        <v>0</v>
      </c>
      <c r="L88" s="25">
        <f t="shared" ref="L88:L89" si="103">SUM(G88*0.2)</f>
        <v>5.4600000000000009</v>
      </c>
      <c r="M88" s="25">
        <f t="shared" ref="M88:M89" si="104">SUM(L88*D88)</f>
        <v>32.760000000000005</v>
      </c>
      <c r="N88" s="27">
        <v>0.2</v>
      </c>
    </row>
    <row r="89" spans="1:15" ht="21" x14ac:dyDescent="0.25">
      <c r="A89" s="7">
        <v>429421</v>
      </c>
      <c r="B89" s="19" t="s">
        <v>212</v>
      </c>
      <c r="C89" s="20" t="s">
        <v>32</v>
      </c>
      <c r="D89" s="20">
        <v>6</v>
      </c>
      <c r="E89" s="22">
        <v>69.989999999999995</v>
      </c>
      <c r="F89" s="23">
        <v>0.1</v>
      </c>
      <c r="G89" s="8">
        <v>27.3</v>
      </c>
      <c r="H89" s="20"/>
      <c r="I89" s="25">
        <f t="shared" ref="I89:I90" si="105">SUM(G89*H89)</f>
        <v>0</v>
      </c>
      <c r="J89" s="25">
        <f t="shared" ref="J89:J90" si="106">SUM(G89*H89)*1.06</f>
        <v>0</v>
      </c>
      <c r="K89" s="25">
        <f t="shared" ref="K89:K90" si="107">SUM(G89*H89)*1.07</f>
        <v>0</v>
      </c>
      <c r="L89" s="25">
        <f t="shared" si="103"/>
        <v>5.4600000000000009</v>
      </c>
      <c r="M89" s="25">
        <f t="shared" si="104"/>
        <v>32.760000000000005</v>
      </c>
      <c r="N89" s="27">
        <v>0.2</v>
      </c>
    </row>
    <row r="90" spans="1:15" ht="21" x14ac:dyDescent="0.25">
      <c r="A90" s="7" t="s">
        <v>55</v>
      </c>
      <c r="B90" s="19" t="s">
        <v>58</v>
      </c>
      <c r="C90" s="20" t="s">
        <v>16</v>
      </c>
      <c r="D90" s="20">
        <v>6</v>
      </c>
      <c r="E90" s="22">
        <v>57</v>
      </c>
      <c r="F90" s="23">
        <v>0.1</v>
      </c>
      <c r="G90" s="8">
        <f t="shared" si="92"/>
        <v>51.3</v>
      </c>
      <c r="H90" s="20"/>
      <c r="I90" s="25">
        <f t="shared" si="105"/>
        <v>0</v>
      </c>
      <c r="J90" s="25">
        <f t="shared" si="106"/>
        <v>0</v>
      </c>
      <c r="K90" s="25">
        <f t="shared" si="107"/>
        <v>0</v>
      </c>
      <c r="L90" s="25">
        <f t="shared" ref="L90:L96" si="108">SUM(G90*0.2)</f>
        <v>10.26</v>
      </c>
      <c r="M90" s="25">
        <f t="shared" ref="M90:M100" si="109">SUM(L90*D90)</f>
        <v>61.56</v>
      </c>
      <c r="N90" s="27">
        <v>0.2</v>
      </c>
      <c r="O90" s="2"/>
    </row>
    <row r="91" spans="1:15" ht="21" x14ac:dyDescent="0.25">
      <c r="A91" s="7" t="s">
        <v>18</v>
      </c>
      <c r="B91" s="19" t="s">
        <v>59</v>
      </c>
      <c r="C91" s="20" t="s">
        <v>16</v>
      </c>
      <c r="D91" s="20">
        <v>6</v>
      </c>
      <c r="E91" s="22">
        <v>61</v>
      </c>
      <c r="F91" s="23">
        <v>0.1</v>
      </c>
      <c r="G91" s="8">
        <f t="shared" si="92"/>
        <v>54.9</v>
      </c>
      <c r="H91" s="20"/>
      <c r="I91" s="25">
        <f t="shared" ref="I91" si="110">SUM(G91*H91)</f>
        <v>0</v>
      </c>
      <c r="J91" s="25">
        <f t="shared" ref="J91" si="111">SUM(G91*H91)*1.06</f>
        <v>0</v>
      </c>
      <c r="K91" s="25">
        <f t="shared" ref="K91" si="112">SUM(G91*H91)*1.07</f>
        <v>0</v>
      </c>
      <c r="L91" s="25">
        <f t="shared" si="108"/>
        <v>10.98</v>
      </c>
      <c r="M91" s="25">
        <f t="shared" si="109"/>
        <v>65.88</v>
      </c>
      <c r="N91" s="27">
        <v>0.2</v>
      </c>
    </row>
    <row r="92" spans="1:15" ht="21" x14ac:dyDescent="0.25">
      <c r="A92" s="7" t="s">
        <v>18</v>
      </c>
      <c r="B92" s="19" t="s">
        <v>60</v>
      </c>
      <c r="C92" s="20" t="s">
        <v>16</v>
      </c>
      <c r="D92" s="20">
        <v>6</v>
      </c>
      <c r="E92" s="22">
        <v>49.99</v>
      </c>
      <c r="F92" s="23">
        <v>0.1</v>
      </c>
      <c r="G92" s="8">
        <f t="shared" si="92"/>
        <v>44.991</v>
      </c>
      <c r="H92" s="20"/>
      <c r="I92" s="25">
        <f t="shared" ref="I92:I94" si="113">SUM(G92*H92)</f>
        <v>0</v>
      </c>
      <c r="J92" s="25">
        <f t="shared" ref="J92:J94" si="114">SUM(G92*H92)*1.06</f>
        <v>0</v>
      </c>
      <c r="K92" s="25">
        <f t="shared" ref="K92:K94" si="115">SUM(G92*H92)*1.07</f>
        <v>0</v>
      </c>
      <c r="L92" s="25">
        <f t="shared" si="108"/>
        <v>8.9982000000000006</v>
      </c>
      <c r="M92" s="25">
        <f t="shared" si="109"/>
        <v>53.989200000000004</v>
      </c>
      <c r="N92" s="27">
        <v>0.2</v>
      </c>
    </row>
    <row r="93" spans="1:15" ht="21" x14ac:dyDescent="0.25">
      <c r="A93" s="7" t="s">
        <v>55</v>
      </c>
      <c r="B93" s="19" t="s">
        <v>61</v>
      </c>
      <c r="C93" s="20" t="s">
        <v>16</v>
      </c>
      <c r="D93" s="20">
        <v>6</v>
      </c>
      <c r="E93" s="22">
        <v>39.99</v>
      </c>
      <c r="F93" s="23">
        <v>0.1</v>
      </c>
      <c r="G93" s="8">
        <f t="shared" si="92"/>
        <v>35.991</v>
      </c>
      <c r="H93" s="20"/>
      <c r="I93" s="25">
        <f t="shared" si="113"/>
        <v>0</v>
      </c>
      <c r="J93" s="25">
        <f t="shared" si="114"/>
        <v>0</v>
      </c>
      <c r="K93" s="25">
        <f t="shared" si="115"/>
        <v>0</v>
      </c>
      <c r="L93" s="25">
        <f t="shared" si="108"/>
        <v>7.1981999999999999</v>
      </c>
      <c r="M93" s="25">
        <f t="shared" si="109"/>
        <v>43.1892</v>
      </c>
      <c r="N93" s="27">
        <v>0.2</v>
      </c>
    </row>
    <row r="94" spans="1:15" ht="21" x14ac:dyDescent="0.25">
      <c r="A94" s="134" t="s">
        <v>215</v>
      </c>
      <c r="B94" s="19" t="s">
        <v>205</v>
      </c>
      <c r="C94" s="20" t="s">
        <v>16</v>
      </c>
      <c r="D94" s="20">
        <v>6</v>
      </c>
      <c r="E94" s="22">
        <v>29.99</v>
      </c>
      <c r="F94" s="23">
        <v>0.1</v>
      </c>
      <c r="G94" s="8">
        <f t="shared" si="92"/>
        <v>26.991</v>
      </c>
      <c r="H94" s="20"/>
      <c r="I94" s="25">
        <f t="shared" si="113"/>
        <v>0</v>
      </c>
      <c r="J94" s="25">
        <f t="shared" si="114"/>
        <v>0</v>
      </c>
      <c r="K94" s="25">
        <f t="shared" si="115"/>
        <v>0</v>
      </c>
      <c r="L94" s="25">
        <f t="shared" si="108"/>
        <v>5.3982000000000001</v>
      </c>
      <c r="M94" s="25">
        <f t="shared" si="109"/>
        <v>32.389200000000002</v>
      </c>
      <c r="N94" s="27">
        <v>0.2</v>
      </c>
    </row>
    <row r="95" spans="1:15" ht="21" x14ac:dyDescent="0.25">
      <c r="A95" s="7">
        <v>613455</v>
      </c>
      <c r="B95" s="81" t="s">
        <v>62</v>
      </c>
      <c r="C95" s="59" t="s">
        <v>32</v>
      </c>
      <c r="D95" s="59">
        <v>6</v>
      </c>
      <c r="E95" s="60">
        <v>69.989999999999995</v>
      </c>
      <c r="F95" s="54" t="s">
        <v>24</v>
      </c>
      <c r="G95" s="63">
        <v>69.989999999999995</v>
      </c>
      <c r="H95" s="20"/>
      <c r="I95" s="25">
        <f t="shared" ref="I95:I96" si="116">SUM(G95*H95)</f>
        <v>0</v>
      </c>
      <c r="J95" s="25">
        <f t="shared" ref="J95:J96" si="117">SUM(G95*H95)*1.06</f>
        <v>0</v>
      </c>
      <c r="K95" s="25">
        <f t="shared" ref="K95:K96" si="118">SUM(G95*H95)*1.07</f>
        <v>0</v>
      </c>
      <c r="L95" s="25">
        <f t="shared" si="108"/>
        <v>13.997999999999999</v>
      </c>
      <c r="M95" s="25">
        <f t="shared" si="109"/>
        <v>83.988</v>
      </c>
      <c r="N95" s="27">
        <v>0.2</v>
      </c>
    </row>
    <row r="96" spans="1:15" ht="21" x14ac:dyDescent="0.25">
      <c r="A96" s="7">
        <v>613580</v>
      </c>
      <c r="B96" s="81" t="s">
        <v>213</v>
      </c>
      <c r="C96" s="59" t="s">
        <v>32</v>
      </c>
      <c r="D96" s="59">
        <v>6</v>
      </c>
      <c r="E96" s="60">
        <v>64.989999999999995</v>
      </c>
      <c r="F96" s="54" t="s">
        <v>24</v>
      </c>
      <c r="G96" s="63">
        <v>64.989999999999995</v>
      </c>
      <c r="H96" s="20"/>
      <c r="I96" s="25">
        <f t="shared" si="116"/>
        <v>0</v>
      </c>
      <c r="J96" s="25">
        <f t="shared" si="117"/>
        <v>0</v>
      </c>
      <c r="K96" s="25">
        <f t="shared" si="118"/>
        <v>0</v>
      </c>
      <c r="L96" s="25">
        <f t="shared" si="108"/>
        <v>12.997999999999999</v>
      </c>
      <c r="M96" s="25">
        <f t="shared" si="109"/>
        <v>77.988</v>
      </c>
      <c r="N96" s="27">
        <v>0.2</v>
      </c>
    </row>
    <row r="97" spans="1:14" ht="21" x14ac:dyDescent="0.25">
      <c r="A97" s="7">
        <v>613581</v>
      </c>
      <c r="B97" s="81" t="s">
        <v>214</v>
      </c>
      <c r="C97" s="59" t="s">
        <v>32</v>
      </c>
      <c r="D97" s="59">
        <v>6</v>
      </c>
      <c r="E97" s="60">
        <v>57.99</v>
      </c>
      <c r="F97" s="54" t="s">
        <v>24</v>
      </c>
      <c r="G97" s="63">
        <v>57.99</v>
      </c>
      <c r="H97" s="20"/>
      <c r="I97" s="25">
        <f t="shared" ref="I97:I98" si="119">SUM(G97*H97)</f>
        <v>0</v>
      </c>
      <c r="J97" s="25">
        <f t="shared" ref="J97:J98" si="120">SUM(G97*H97)*1.06</f>
        <v>0</v>
      </c>
      <c r="K97" s="25">
        <f t="shared" ref="K97:K98" si="121">SUM(G97*H97)*1.07</f>
        <v>0</v>
      </c>
      <c r="L97" s="25">
        <f t="shared" ref="L97:L102" si="122">SUM(G97*0.1)</f>
        <v>5.7990000000000004</v>
      </c>
      <c r="M97" s="25">
        <f t="shared" si="109"/>
        <v>34.794000000000004</v>
      </c>
      <c r="N97" s="27">
        <v>0.1</v>
      </c>
    </row>
    <row r="98" spans="1:14" ht="21" x14ac:dyDescent="0.25">
      <c r="A98" s="7">
        <v>614193</v>
      </c>
      <c r="B98" s="59" t="s">
        <v>94</v>
      </c>
      <c r="C98" s="59" t="s">
        <v>32</v>
      </c>
      <c r="D98" s="59">
        <v>6</v>
      </c>
      <c r="E98" s="60">
        <v>34.99</v>
      </c>
      <c r="F98" s="54" t="s">
        <v>24</v>
      </c>
      <c r="G98" s="8">
        <v>34.99</v>
      </c>
      <c r="H98" s="20"/>
      <c r="I98" s="25">
        <f t="shared" si="119"/>
        <v>0</v>
      </c>
      <c r="J98" s="25">
        <f t="shared" si="120"/>
        <v>0</v>
      </c>
      <c r="K98" s="25">
        <f t="shared" si="121"/>
        <v>0</v>
      </c>
      <c r="L98" s="25">
        <f t="shared" si="122"/>
        <v>3.4990000000000006</v>
      </c>
      <c r="M98" s="25">
        <f t="shared" si="109"/>
        <v>20.994000000000003</v>
      </c>
      <c r="N98" s="27">
        <v>0.1</v>
      </c>
    </row>
    <row r="99" spans="1:14" ht="21" x14ac:dyDescent="0.25">
      <c r="A99" s="34" t="s">
        <v>63</v>
      </c>
      <c r="B99" s="35" t="s">
        <v>64</v>
      </c>
      <c r="C99" s="35" t="s">
        <v>32</v>
      </c>
      <c r="D99" s="35">
        <v>12</v>
      </c>
      <c r="E99" s="40">
        <v>34.99</v>
      </c>
      <c r="F99" s="39">
        <v>0.1</v>
      </c>
      <c r="G99" s="37">
        <f t="shared" ref="G99" si="123">SUM(E99) - (E99*0.1)</f>
        <v>31.491</v>
      </c>
      <c r="H99" s="15"/>
      <c r="I99" s="138">
        <f t="shared" ref="I99" si="124">SUM(G99*H99)</f>
        <v>0</v>
      </c>
      <c r="J99" s="138">
        <f t="shared" ref="J99" si="125">SUM(G99*H99)*1.06</f>
        <v>0</v>
      </c>
      <c r="K99" s="138">
        <f t="shared" ref="K99" si="126">SUM(G99*H99)*1.07</f>
        <v>0</v>
      </c>
      <c r="L99" s="138">
        <f t="shared" si="122"/>
        <v>3.1491000000000002</v>
      </c>
      <c r="M99" s="138">
        <f t="shared" si="109"/>
        <v>37.789200000000001</v>
      </c>
      <c r="N99" s="139">
        <v>0.1</v>
      </c>
    </row>
    <row r="100" spans="1:14" ht="21" x14ac:dyDescent="0.25">
      <c r="A100" s="61" t="s">
        <v>18</v>
      </c>
      <c r="B100" s="10" t="s">
        <v>57</v>
      </c>
      <c r="C100" s="82" t="s">
        <v>20</v>
      </c>
      <c r="D100" s="54">
        <v>6</v>
      </c>
      <c r="E100" s="56">
        <v>38</v>
      </c>
      <c r="F100" s="32" t="s">
        <v>95</v>
      </c>
      <c r="G100" s="83">
        <v>38</v>
      </c>
      <c r="H100" s="20"/>
      <c r="I100" s="25">
        <f t="shared" ref="I100:I101" si="127">SUM(G100*H100)</f>
        <v>0</v>
      </c>
      <c r="J100" s="25">
        <f t="shared" ref="J100:J101" si="128">SUM(G100*H100)*1.06</f>
        <v>0</v>
      </c>
      <c r="K100" s="25">
        <f t="shared" ref="K100:K101" si="129">SUM(G100*H100)*1.07</f>
        <v>0</v>
      </c>
      <c r="L100" s="25">
        <f t="shared" si="122"/>
        <v>3.8000000000000003</v>
      </c>
      <c r="M100" s="25">
        <f t="shared" si="109"/>
        <v>22.8</v>
      </c>
      <c r="N100" s="27">
        <v>0.1</v>
      </c>
    </row>
    <row r="101" spans="1:14" ht="21" x14ac:dyDescent="0.25">
      <c r="A101" s="61" t="s">
        <v>18</v>
      </c>
      <c r="B101" s="10" t="s">
        <v>54</v>
      </c>
      <c r="C101" s="82" t="s">
        <v>20</v>
      </c>
      <c r="D101" s="54">
        <v>6</v>
      </c>
      <c r="E101" s="56">
        <v>43</v>
      </c>
      <c r="F101" s="32" t="s">
        <v>95</v>
      </c>
      <c r="G101" s="83">
        <v>43</v>
      </c>
      <c r="H101" s="20"/>
      <c r="I101" s="25">
        <f t="shared" si="127"/>
        <v>0</v>
      </c>
      <c r="J101" s="25">
        <f t="shared" si="128"/>
        <v>0</v>
      </c>
      <c r="K101" s="25">
        <f t="shared" si="129"/>
        <v>0</v>
      </c>
      <c r="L101" s="25">
        <f t="shared" si="122"/>
        <v>4.3</v>
      </c>
      <c r="M101" s="25">
        <f t="shared" ref="M101:M102" si="130">SUM(L101*D101)</f>
        <v>25.799999999999997</v>
      </c>
      <c r="N101" s="27">
        <v>0.1</v>
      </c>
    </row>
    <row r="102" spans="1:14" ht="21" x14ac:dyDescent="0.25">
      <c r="A102" s="61" t="s">
        <v>18</v>
      </c>
      <c r="B102" s="10" t="s">
        <v>56</v>
      </c>
      <c r="C102" s="82" t="s">
        <v>20</v>
      </c>
      <c r="D102" s="54">
        <v>6</v>
      </c>
      <c r="E102" s="56">
        <v>27</v>
      </c>
      <c r="F102" s="32" t="s">
        <v>95</v>
      </c>
      <c r="G102" s="83">
        <v>27</v>
      </c>
      <c r="H102" s="20"/>
      <c r="I102" s="25">
        <f t="shared" ref="I102" si="131">SUM(G102*H102)</f>
        <v>0</v>
      </c>
      <c r="J102" s="25">
        <f t="shared" ref="J102" si="132">SUM(G102*H102)*1.06</f>
        <v>0</v>
      </c>
      <c r="K102" s="25">
        <f t="shared" ref="K102" si="133">SUM(G102*H102)*1.07</f>
        <v>0</v>
      </c>
      <c r="L102" s="25">
        <f t="shared" si="122"/>
        <v>2.7</v>
      </c>
      <c r="M102" s="25">
        <f t="shared" si="130"/>
        <v>16.200000000000003</v>
      </c>
      <c r="N102" s="27">
        <v>0.1</v>
      </c>
    </row>
    <row r="103" spans="1:14" ht="21" x14ac:dyDescent="0.25">
      <c r="A103" s="53"/>
      <c r="B103" s="49"/>
      <c r="C103" s="84"/>
      <c r="D103" s="84"/>
      <c r="E103" s="85"/>
      <c r="F103" s="32" t="s">
        <v>96</v>
      </c>
      <c r="G103" s="86"/>
      <c r="H103" s="86"/>
      <c r="I103" s="86"/>
      <c r="J103" s="86"/>
      <c r="K103" s="86"/>
      <c r="L103" s="87"/>
      <c r="M103" s="87"/>
      <c r="N103" s="88"/>
    </row>
    <row r="104" spans="1:14" ht="21" x14ac:dyDescent="0.25">
      <c r="A104" s="236" t="s">
        <v>65</v>
      </c>
      <c r="B104" s="236"/>
      <c r="C104" s="236"/>
      <c r="D104" s="236"/>
      <c r="E104" s="236"/>
      <c r="F104" s="236"/>
      <c r="G104" s="237"/>
      <c r="H104" s="91"/>
      <c r="I104" s="91"/>
      <c r="J104" s="91"/>
      <c r="K104" s="91"/>
      <c r="L104" s="41" t="s">
        <v>66</v>
      </c>
      <c r="M104" s="16"/>
      <c r="N104" s="17"/>
    </row>
    <row r="105" spans="1:14" ht="21" x14ac:dyDescent="0.25">
      <c r="A105" s="7">
        <v>610845</v>
      </c>
      <c r="B105" s="20" t="s">
        <v>67</v>
      </c>
      <c r="C105" s="20" t="s">
        <v>32</v>
      </c>
      <c r="D105" s="20">
        <v>12</v>
      </c>
      <c r="E105" s="22">
        <v>5.99</v>
      </c>
      <c r="F105" s="28" t="s">
        <v>24</v>
      </c>
      <c r="G105" s="22">
        <v>5.99</v>
      </c>
      <c r="H105" s="20"/>
      <c r="I105" s="25">
        <f t="shared" ref="I105:I107" si="134">SUM(G105*H105)</f>
        <v>0</v>
      </c>
      <c r="J105" s="25">
        <f t="shared" ref="J105:J107" si="135">SUM(G105*H105)*1.06</f>
        <v>0</v>
      </c>
      <c r="K105" s="25">
        <f t="shared" ref="K105:K107" si="136">SUM(G105*H105)*1.07</f>
        <v>0</v>
      </c>
      <c r="L105" s="25">
        <f>SUM(G105*0.2)</f>
        <v>1.1980000000000002</v>
      </c>
      <c r="M105" s="25">
        <f>SUM(L105*D105)</f>
        <v>14.376000000000001</v>
      </c>
      <c r="N105" s="27">
        <v>0.2</v>
      </c>
    </row>
    <row r="106" spans="1:14" ht="21" x14ac:dyDescent="0.25">
      <c r="A106" s="7">
        <v>610849</v>
      </c>
      <c r="B106" s="20" t="s">
        <v>68</v>
      </c>
      <c r="C106" s="20" t="s">
        <v>32</v>
      </c>
      <c r="D106" s="20">
        <v>12</v>
      </c>
      <c r="E106" s="22">
        <v>5.99</v>
      </c>
      <c r="F106" s="28" t="s">
        <v>24</v>
      </c>
      <c r="G106" s="22">
        <v>5.99</v>
      </c>
      <c r="H106" s="20"/>
      <c r="I106" s="25">
        <f t="shared" si="134"/>
        <v>0</v>
      </c>
      <c r="J106" s="25">
        <f t="shared" si="135"/>
        <v>0</v>
      </c>
      <c r="K106" s="25">
        <f t="shared" si="136"/>
        <v>0</v>
      </c>
      <c r="L106" s="25">
        <f>SUM(G106*0.2)</f>
        <v>1.1980000000000002</v>
      </c>
      <c r="M106" s="25">
        <f>SUM(L106*D106)</f>
        <v>14.376000000000001</v>
      </c>
      <c r="N106" s="27">
        <v>0.2</v>
      </c>
    </row>
    <row r="107" spans="1:14" ht="21" x14ac:dyDescent="0.25">
      <c r="A107" s="7">
        <v>610848</v>
      </c>
      <c r="B107" s="20" t="s">
        <v>69</v>
      </c>
      <c r="C107" s="20" t="s">
        <v>32</v>
      </c>
      <c r="D107" s="20">
        <v>12</v>
      </c>
      <c r="E107" s="22">
        <v>5.99</v>
      </c>
      <c r="F107" s="28" t="s">
        <v>24</v>
      </c>
      <c r="G107" s="22">
        <v>5.99</v>
      </c>
      <c r="H107" s="20"/>
      <c r="I107" s="25">
        <f t="shared" si="134"/>
        <v>0</v>
      </c>
      <c r="J107" s="25">
        <f t="shared" si="135"/>
        <v>0</v>
      </c>
      <c r="K107" s="25">
        <f t="shared" si="136"/>
        <v>0</v>
      </c>
      <c r="L107" s="25">
        <f>SUM(G107*0.2)</f>
        <v>1.1980000000000002</v>
      </c>
      <c r="M107" s="25">
        <f>SUM(L107*D107)</f>
        <v>14.376000000000001</v>
      </c>
      <c r="N107" s="27">
        <v>0.2</v>
      </c>
    </row>
    <row r="108" spans="1:14" ht="21" x14ac:dyDescent="0.25">
      <c r="A108" s="134">
        <v>569</v>
      </c>
      <c r="B108" s="135" t="s">
        <v>219</v>
      </c>
      <c r="C108" s="135" t="s">
        <v>32</v>
      </c>
      <c r="D108" s="135">
        <v>12</v>
      </c>
      <c r="E108" s="136">
        <v>9.99</v>
      </c>
      <c r="F108" s="137" t="s">
        <v>220</v>
      </c>
      <c r="G108" s="37">
        <f t="shared" ref="G108" si="137">SUM(E108) - (E108*0.1)</f>
        <v>8.9909999999999997</v>
      </c>
      <c r="H108" s="15"/>
      <c r="I108" s="138">
        <f t="shared" ref="I108" si="138">SUM(G108*H108)</f>
        <v>0</v>
      </c>
      <c r="J108" s="138">
        <f t="shared" ref="J108" si="139">SUM(G108*H108)*1.06</f>
        <v>0</v>
      </c>
      <c r="K108" s="138">
        <f t="shared" ref="K108" si="140">SUM(G108*H108)*1.07</f>
        <v>0</v>
      </c>
      <c r="L108" s="138">
        <f>SUM(G108*0.1)</f>
        <v>0.89910000000000001</v>
      </c>
      <c r="M108" s="138">
        <f>SUM(L108*D108)</f>
        <v>10.789200000000001</v>
      </c>
      <c r="N108" s="139">
        <v>0.1</v>
      </c>
    </row>
    <row r="109" spans="1:14" ht="21" x14ac:dyDescent="0.25">
      <c r="A109" s="42"/>
      <c r="B109" s="43"/>
      <c r="C109" s="43"/>
      <c r="D109" s="44"/>
      <c r="E109" s="45"/>
      <c r="F109" s="46"/>
      <c r="G109" s="47"/>
      <c r="H109" s="47"/>
      <c r="I109" s="47"/>
      <c r="J109" s="47"/>
      <c r="K109" s="47"/>
      <c r="L109" s="48"/>
      <c r="M109" s="48"/>
      <c r="N109" s="49"/>
    </row>
    <row r="110" spans="1:14" ht="21" hidden="1" x14ac:dyDescent="0.25">
      <c r="A110" s="50" t="s">
        <v>70</v>
      </c>
      <c r="B110" s="41" t="s">
        <v>71</v>
      </c>
      <c r="C110" s="41"/>
      <c r="D110" s="51"/>
      <c r="E110" s="52"/>
      <c r="F110" s="41"/>
      <c r="G110" s="51"/>
      <c r="H110" s="51"/>
      <c r="I110" s="51"/>
      <c r="J110" s="51"/>
      <c r="K110" s="51"/>
      <c r="L110" s="51"/>
      <c r="M110" s="51"/>
      <c r="N110" s="17"/>
    </row>
    <row r="111" spans="1:14" ht="21" hidden="1" x14ac:dyDescent="0.25">
      <c r="A111" s="53"/>
      <c r="B111" s="54" t="s">
        <v>72</v>
      </c>
      <c r="C111" s="54"/>
      <c r="D111" s="55"/>
      <c r="E111" s="56"/>
      <c r="F111" s="54" t="s">
        <v>24</v>
      </c>
      <c r="G111" s="57"/>
      <c r="H111" s="57"/>
      <c r="I111" s="57"/>
      <c r="J111" s="57"/>
      <c r="K111" s="57"/>
      <c r="L111" s="57"/>
      <c r="M111" s="57"/>
      <c r="N111" s="49"/>
    </row>
    <row r="112" spans="1:14" ht="21" hidden="1" x14ac:dyDescent="0.25">
      <c r="A112" s="58"/>
      <c r="B112" s="20" t="s">
        <v>73</v>
      </c>
      <c r="C112" s="20"/>
      <c r="D112" s="33"/>
      <c r="E112" s="22"/>
      <c r="F112" s="28" t="s">
        <v>24</v>
      </c>
      <c r="G112" s="57"/>
      <c r="H112" s="57"/>
      <c r="I112" s="57"/>
      <c r="J112" s="57"/>
      <c r="K112" s="57"/>
      <c r="L112" s="48"/>
      <c r="M112" s="48"/>
      <c r="N112" s="49"/>
    </row>
    <row r="113" spans="1:14" ht="21" hidden="1" x14ac:dyDescent="0.25">
      <c r="A113" s="58"/>
      <c r="B113" s="20" t="s">
        <v>74</v>
      </c>
      <c r="C113" s="20"/>
      <c r="D113" s="33"/>
      <c r="E113" s="22"/>
      <c r="F113" s="28" t="s">
        <v>24</v>
      </c>
      <c r="G113" s="57"/>
      <c r="H113" s="57"/>
      <c r="I113" s="57"/>
      <c r="J113" s="57"/>
      <c r="K113" s="57"/>
      <c r="L113" s="48"/>
      <c r="M113" s="48"/>
      <c r="N113" s="49"/>
    </row>
    <row r="114" spans="1:14" ht="21" hidden="1" x14ac:dyDescent="0.25">
      <c r="A114" s="58"/>
      <c r="B114" s="20" t="s">
        <v>75</v>
      </c>
      <c r="C114" s="20"/>
      <c r="D114" s="33"/>
      <c r="E114" s="22"/>
      <c r="F114" s="28" t="s">
        <v>87</v>
      </c>
      <c r="G114" s="57"/>
      <c r="H114" s="57"/>
      <c r="I114" s="57"/>
      <c r="J114" s="57"/>
      <c r="K114" s="57"/>
      <c r="L114" s="48"/>
      <c r="M114" s="48"/>
      <c r="N114" s="49"/>
    </row>
  </sheetData>
  <mergeCells count="15">
    <mergeCell ref="A104:G104"/>
    <mergeCell ref="A47:G47"/>
    <mergeCell ref="A52:G52"/>
    <mergeCell ref="A56:G56"/>
    <mergeCell ref="A65:G65"/>
    <mergeCell ref="A72:G72"/>
    <mergeCell ref="A49:G49"/>
    <mergeCell ref="A37:G37"/>
    <mergeCell ref="A1:G1"/>
    <mergeCell ref="L1:M1"/>
    <mergeCell ref="A2:G2"/>
    <mergeCell ref="A5:G5"/>
    <mergeCell ref="A28:G28"/>
    <mergeCell ref="H1:K1"/>
    <mergeCell ref="I2:K2"/>
  </mergeCells>
  <pageMargins left="0.7" right="0.7" top="0.75" bottom="0.75" header="0.3" footer="0.3"/>
  <pageSetup scale="3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51.5" bestFit="1" customWidth="1"/>
    <col min="2" max="3" width="12.33203125" style="1" bestFit="1" customWidth="1"/>
    <col min="4" max="4" width="14.5" bestFit="1" customWidth="1"/>
    <col min="5" max="5" width="14.5" customWidth="1"/>
    <col min="6" max="6" width="14.5" bestFit="1" customWidth="1"/>
    <col min="7" max="7" width="12.5" bestFit="1" customWidth="1"/>
    <col min="8" max="8" width="16.83203125" style="4" bestFit="1" customWidth="1"/>
    <col min="9" max="10" width="12.6640625" customWidth="1"/>
    <col min="11" max="12" width="11.1640625" style="1" customWidth="1"/>
    <col min="13" max="13" width="8.1640625" style="1" customWidth="1"/>
  </cols>
  <sheetData>
    <row r="1" spans="1:13" ht="24" x14ac:dyDescent="0.3">
      <c r="A1" s="250" t="s">
        <v>244</v>
      </c>
      <c r="B1" s="251"/>
      <c r="C1" s="251"/>
      <c r="D1" s="251"/>
      <c r="E1" s="251"/>
      <c r="F1" s="251"/>
      <c r="G1" s="251"/>
      <c r="H1" s="251"/>
      <c r="I1" s="252"/>
      <c r="J1" s="208"/>
    </row>
    <row r="2" spans="1:13" ht="25" thickBot="1" x14ac:dyDescent="0.35">
      <c r="A2" s="253" t="s">
        <v>245</v>
      </c>
      <c r="B2" s="254"/>
      <c r="C2" s="254"/>
      <c r="D2" s="254"/>
      <c r="E2" s="254"/>
      <c r="F2" s="254"/>
      <c r="G2" s="254"/>
      <c r="H2" s="254"/>
      <c r="I2" s="255"/>
      <c r="J2" s="208"/>
    </row>
    <row r="3" spans="1:13" ht="19" x14ac:dyDescent="0.25">
      <c r="A3" s="145"/>
      <c r="B3" s="146"/>
      <c r="C3" s="146"/>
      <c r="D3" s="146"/>
      <c r="E3" s="146"/>
      <c r="F3" s="147"/>
      <c r="G3" s="147"/>
      <c r="H3" s="148"/>
      <c r="I3" s="147"/>
      <c r="J3" s="209"/>
    </row>
    <row r="4" spans="1:13" ht="19" x14ac:dyDescent="0.25">
      <c r="A4" s="149" t="s">
        <v>246</v>
      </c>
      <c r="B4" s="256"/>
      <c r="C4" s="257"/>
      <c r="D4" s="258"/>
      <c r="E4" s="150"/>
      <c r="H4" s="151"/>
      <c r="J4" s="209"/>
    </row>
    <row r="5" spans="1:13" ht="19" x14ac:dyDescent="0.25">
      <c r="A5" s="152" t="s">
        <v>247</v>
      </c>
      <c r="B5" s="241"/>
      <c r="C5" s="242"/>
      <c r="D5" s="243"/>
      <c r="E5" s="150"/>
      <c r="F5" s="153" t="s">
        <v>248</v>
      </c>
      <c r="G5" s="154"/>
      <c r="H5" s="155"/>
      <c r="I5" s="156"/>
      <c r="J5" s="210"/>
    </row>
    <row r="6" spans="1:13" ht="20" thickBot="1" x14ac:dyDescent="0.3">
      <c r="A6" s="152" t="s">
        <v>249</v>
      </c>
      <c r="B6" s="241"/>
      <c r="C6" s="242"/>
      <c r="D6" s="243"/>
      <c r="E6" s="150"/>
      <c r="F6" s="157"/>
      <c r="G6" s="157"/>
      <c r="H6" s="158"/>
      <c r="J6" s="209"/>
    </row>
    <row r="7" spans="1:13" ht="19" x14ac:dyDescent="0.25">
      <c r="A7" s="149" t="s">
        <v>250</v>
      </c>
      <c r="B7" s="241"/>
      <c r="C7" s="242"/>
      <c r="D7" s="243"/>
      <c r="E7" s="150"/>
      <c r="J7" s="209"/>
    </row>
    <row r="8" spans="1:13" ht="19" x14ac:dyDescent="0.25">
      <c r="A8" s="149"/>
      <c r="B8" s="241"/>
      <c r="C8" s="242"/>
      <c r="D8" s="243"/>
      <c r="E8" s="150"/>
      <c r="F8" s="153" t="s">
        <v>251</v>
      </c>
      <c r="G8" s="154"/>
      <c r="H8" s="155"/>
      <c r="I8" s="156"/>
      <c r="J8" s="210"/>
    </row>
    <row r="9" spans="1:13" ht="20" thickBot="1" x14ac:dyDescent="0.3">
      <c r="A9" s="149" t="s">
        <v>252</v>
      </c>
      <c r="B9" s="244"/>
      <c r="C9" s="245"/>
      <c r="D9" s="246"/>
      <c r="E9" s="150"/>
      <c r="F9" s="157"/>
      <c r="G9" s="157"/>
      <c r="H9" s="158"/>
      <c r="J9" s="209"/>
    </row>
    <row r="10" spans="1:13" ht="19" x14ac:dyDescent="0.25">
      <c r="A10" s="149"/>
      <c r="B10" s="159"/>
      <c r="C10" s="160"/>
      <c r="D10" s="161"/>
      <c r="E10" s="150"/>
      <c r="J10" s="209"/>
    </row>
    <row r="11" spans="1:13" ht="19" x14ac:dyDescent="0.25">
      <c r="A11" s="162"/>
      <c r="B11" s="163"/>
      <c r="C11" s="164"/>
      <c r="D11" s="165"/>
      <c r="E11" s="146"/>
      <c r="F11" s="147"/>
      <c r="G11" s="147"/>
      <c r="H11" s="148"/>
      <c r="I11" s="147"/>
      <c r="J11" s="209"/>
    </row>
    <row r="12" spans="1:13" ht="49" x14ac:dyDescent="0.25">
      <c r="A12" s="166" t="s">
        <v>119</v>
      </c>
      <c r="B12" s="167" t="s">
        <v>5</v>
      </c>
      <c r="C12" s="167" t="s">
        <v>253</v>
      </c>
      <c r="D12" s="168" t="s">
        <v>254</v>
      </c>
      <c r="E12" s="169" t="s">
        <v>255</v>
      </c>
      <c r="F12" s="170" t="s">
        <v>256</v>
      </c>
      <c r="G12" s="170" t="s">
        <v>257</v>
      </c>
      <c r="H12" s="171" t="s">
        <v>258</v>
      </c>
      <c r="I12" s="172" t="s">
        <v>259</v>
      </c>
      <c r="J12" s="211"/>
      <c r="K12" s="197" t="s">
        <v>274</v>
      </c>
      <c r="L12" s="197" t="s">
        <v>273</v>
      </c>
      <c r="M12" s="197" t="s">
        <v>275</v>
      </c>
    </row>
    <row r="13" spans="1:13" ht="19" x14ac:dyDescent="0.25">
      <c r="A13" s="173" t="s">
        <v>115</v>
      </c>
      <c r="B13" s="174" t="s">
        <v>32</v>
      </c>
      <c r="C13" s="174">
        <v>12</v>
      </c>
      <c r="D13" s="175">
        <v>10.95</v>
      </c>
      <c r="E13" s="175">
        <v>105.99</v>
      </c>
      <c r="F13" s="176"/>
      <c r="G13" s="176"/>
      <c r="H13" s="177">
        <f>+F13*D13</f>
        <v>0</v>
      </c>
      <c r="I13" s="178">
        <f>+G13*E13</f>
        <v>0</v>
      </c>
      <c r="J13" s="212"/>
      <c r="K13" s="206">
        <f t="shared" ref="K13:K24" si="0">SUM(E13/12)</f>
        <v>8.8324999999999996</v>
      </c>
      <c r="L13" s="207">
        <f>SUM(D13-K13)</f>
        <v>2.1174999999999997</v>
      </c>
      <c r="M13" s="207">
        <f>SUM(L13*12)</f>
        <v>25.409999999999997</v>
      </c>
    </row>
    <row r="14" spans="1:13" ht="19" x14ac:dyDescent="0.25">
      <c r="A14" s="173" t="s">
        <v>114</v>
      </c>
      <c r="B14" s="174" t="s">
        <v>32</v>
      </c>
      <c r="C14" s="174">
        <v>12</v>
      </c>
      <c r="D14" s="175">
        <v>10.95</v>
      </c>
      <c r="E14" s="175">
        <v>105.99</v>
      </c>
      <c r="F14" s="176"/>
      <c r="G14" s="176"/>
      <c r="H14" s="177">
        <f t="shared" ref="H14:I24" si="1">+F14*D14</f>
        <v>0</v>
      </c>
      <c r="I14" s="178">
        <f t="shared" si="1"/>
        <v>0</v>
      </c>
      <c r="J14" s="212"/>
      <c r="K14" s="206">
        <f t="shared" si="0"/>
        <v>8.8324999999999996</v>
      </c>
      <c r="L14" s="207">
        <f t="shared" ref="L14:L24" si="2">SUM(D14-K14)</f>
        <v>2.1174999999999997</v>
      </c>
      <c r="M14" s="207">
        <f t="shared" ref="M14:M24" si="3">SUM(L14*12)</f>
        <v>25.409999999999997</v>
      </c>
    </row>
    <row r="15" spans="1:13" ht="19" x14ac:dyDescent="0.25">
      <c r="A15" s="173" t="s">
        <v>113</v>
      </c>
      <c r="B15" s="174" t="s">
        <v>32</v>
      </c>
      <c r="C15" s="174">
        <v>12</v>
      </c>
      <c r="D15" s="175">
        <v>10.95</v>
      </c>
      <c r="E15" s="175">
        <v>105.99</v>
      </c>
      <c r="F15" s="176"/>
      <c r="G15" s="176"/>
      <c r="H15" s="177">
        <f t="shared" si="1"/>
        <v>0</v>
      </c>
      <c r="I15" s="178">
        <f t="shared" si="1"/>
        <v>0</v>
      </c>
      <c r="J15" s="212"/>
      <c r="K15" s="206">
        <f t="shared" si="0"/>
        <v>8.8324999999999996</v>
      </c>
      <c r="L15" s="207">
        <f t="shared" si="2"/>
        <v>2.1174999999999997</v>
      </c>
      <c r="M15" s="207">
        <f t="shared" si="3"/>
        <v>25.409999999999997</v>
      </c>
    </row>
    <row r="16" spans="1:13" ht="19" x14ac:dyDescent="0.25">
      <c r="A16" s="173" t="s">
        <v>112</v>
      </c>
      <c r="B16" s="174" t="s">
        <v>32</v>
      </c>
      <c r="C16" s="174">
        <v>12</v>
      </c>
      <c r="D16" s="175">
        <v>18.95</v>
      </c>
      <c r="E16" s="175">
        <v>164.99</v>
      </c>
      <c r="F16" s="176"/>
      <c r="G16" s="176"/>
      <c r="H16" s="177">
        <f t="shared" si="1"/>
        <v>0</v>
      </c>
      <c r="I16" s="178">
        <f t="shared" si="1"/>
        <v>0</v>
      </c>
      <c r="J16" s="212"/>
      <c r="K16" s="206">
        <f t="shared" si="0"/>
        <v>13.749166666666667</v>
      </c>
      <c r="L16" s="207">
        <f t="shared" si="2"/>
        <v>5.2008333333333319</v>
      </c>
      <c r="M16" s="207">
        <f t="shared" si="3"/>
        <v>62.409999999999982</v>
      </c>
    </row>
    <row r="17" spans="1:16" ht="19" x14ac:dyDescent="0.25">
      <c r="A17" s="173" t="s">
        <v>111</v>
      </c>
      <c r="B17" s="174" t="s">
        <v>32</v>
      </c>
      <c r="C17" s="174">
        <v>12</v>
      </c>
      <c r="D17" s="175">
        <v>18.95</v>
      </c>
      <c r="E17" s="175">
        <v>217.99</v>
      </c>
      <c r="F17" s="176"/>
      <c r="G17" s="176"/>
      <c r="H17" s="177">
        <f t="shared" si="1"/>
        <v>0</v>
      </c>
      <c r="I17" s="178">
        <f t="shared" si="1"/>
        <v>0</v>
      </c>
      <c r="J17" s="212"/>
      <c r="K17" s="206">
        <f t="shared" si="0"/>
        <v>18.165833333333335</v>
      </c>
      <c r="L17" s="207">
        <f t="shared" si="2"/>
        <v>0.78416666666666401</v>
      </c>
      <c r="M17" s="207">
        <f t="shared" si="3"/>
        <v>9.4099999999999682</v>
      </c>
    </row>
    <row r="18" spans="1:16" ht="19" x14ac:dyDescent="0.25">
      <c r="A18" s="173" t="s">
        <v>110</v>
      </c>
      <c r="B18" s="174" t="s">
        <v>32</v>
      </c>
      <c r="C18" s="174">
        <v>12</v>
      </c>
      <c r="D18" s="175">
        <v>14.95</v>
      </c>
      <c r="E18" s="175">
        <v>129.99</v>
      </c>
      <c r="F18" s="176"/>
      <c r="G18" s="176"/>
      <c r="H18" s="177">
        <f t="shared" si="1"/>
        <v>0</v>
      </c>
      <c r="I18" s="178">
        <f t="shared" si="1"/>
        <v>0</v>
      </c>
      <c r="J18" s="212"/>
      <c r="K18" s="206">
        <f t="shared" si="0"/>
        <v>10.832500000000001</v>
      </c>
      <c r="L18" s="207">
        <f t="shared" si="2"/>
        <v>4.1174999999999979</v>
      </c>
      <c r="M18" s="207">
        <f t="shared" si="3"/>
        <v>49.409999999999975</v>
      </c>
    </row>
    <row r="19" spans="1:16" ht="19" x14ac:dyDescent="0.25">
      <c r="A19" s="173" t="s">
        <v>109</v>
      </c>
      <c r="B19" s="174" t="s">
        <v>260</v>
      </c>
      <c r="C19" s="174">
        <v>12</v>
      </c>
      <c r="D19" s="175">
        <v>44.95</v>
      </c>
      <c r="E19" s="175">
        <v>347.99</v>
      </c>
      <c r="F19" s="176"/>
      <c r="G19" s="176"/>
      <c r="H19" s="177">
        <f t="shared" si="1"/>
        <v>0</v>
      </c>
      <c r="I19" s="178">
        <f t="shared" si="1"/>
        <v>0</v>
      </c>
      <c r="J19" s="212"/>
      <c r="K19" s="206">
        <f t="shared" si="0"/>
        <v>28.999166666666667</v>
      </c>
      <c r="L19" s="207">
        <f t="shared" si="2"/>
        <v>15.950833333333335</v>
      </c>
      <c r="M19" s="207">
        <f t="shared" si="3"/>
        <v>191.41000000000003</v>
      </c>
    </row>
    <row r="20" spans="1:16" ht="19" x14ac:dyDescent="0.25">
      <c r="A20" s="173" t="s">
        <v>108</v>
      </c>
      <c r="B20" s="174" t="s">
        <v>32</v>
      </c>
      <c r="C20" s="174">
        <v>12</v>
      </c>
      <c r="D20" s="175">
        <v>13.95</v>
      </c>
      <c r="E20" s="175">
        <v>129.99</v>
      </c>
      <c r="F20" s="176"/>
      <c r="G20" s="176"/>
      <c r="H20" s="177">
        <f t="shared" si="1"/>
        <v>0</v>
      </c>
      <c r="I20" s="178">
        <f t="shared" si="1"/>
        <v>0</v>
      </c>
      <c r="J20" s="212"/>
      <c r="K20" s="206">
        <f t="shared" si="0"/>
        <v>10.832500000000001</v>
      </c>
      <c r="L20" s="207">
        <f t="shared" si="2"/>
        <v>3.1174999999999979</v>
      </c>
      <c r="M20" s="207">
        <f t="shared" si="3"/>
        <v>37.409999999999975</v>
      </c>
    </row>
    <row r="21" spans="1:16" ht="19" x14ac:dyDescent="0.25">
      <c r="A21" s="173" t="s">
        <v>107</v>
      </c>
      <c r="B21" s="174" t="s">
        <v>32</v>
      </c>
      <c r="C21" s="174">
        <v>12</v>
      </c>
      <c r="D21" s="175">
        <v>15.95</v>
      </c>
      <c r="E21" s="175">
        <v>129.99</v>
      </c>
      <c r="F21" s="176"/>
      <c r="G21" s="176"/>
      <c r="H21" s="177">
        <f t="shared" si="1"/>
        <v>0</v>
      </c>
      <c r="I21" s="178">
        <f t="shared" si="1"/>
        <v>0</v>
      </c>
      <c r="J21" s="212"/>
      <c r="K21" s="206">
        <f t="shared" si="0"/>
        <v>10.832500000000001</v>
      </c>
      <c r="L21" s="207">
        <f t="shared" si="2"/>
        <v>5.1174999999999979</v>
      </c>
      <c r="M21" s="207">
        <f t="shared" si="3"/>
        <v>61.409999999999975</v>
      </c>
    </row>
    <row r="22" spans="1:16" ht="19" x14ac:dyDescent="0.25">
      <c r="A22" s="173" t="s">
        <v>106</v>
      </c>
      <c r="B22" s="174" t="s">
        <v>32</v>
      </c>
      <c r="C22" s="174">
        <v>12</v>
      </c>
      <c r="D22" s="175">
        <v>18.95</v>
      </c>
      <c r="E22" s="175">
        <v>217.99</v>
      </c>
      <c r="F22" s="176"/>
      <c r="G22" s="176"/>
      <c r="H22" s="177">
        <f t="shared" si="1"/>
        <v>0</v>
      </c>
      <c r="I22" s="178">
        <f t="shared" si="1"/>
        <v>0</v>
      </c>
      <c r="J22" s="212"/>
      <c r="K22" s="206">
        <f t="shared" si="0"/>
        <v>18.165833333333335</v>
      </c>
      <c r="L22" s="207">
        <f t="shared" si="2"/>
        <v>0.78416666666666401</v>
      </c>
      <c r="M22" s="207">
        <f t="shared" si="3"/>
        <v>9.4099999999999682</v>
      </c>
    </row>
    <row r="23" spans="1:16" ht="19" x14ac:dyDescent="0.25">
      <c r="A23" s="173" t="s">
        <v>105</v>
      </c>
      <c r="B23" s="174" t="s">
        <v>32</v>
      </c>
      <c r="C23" s="174">
        <v>12</v>
      </c>
      <c r="D23" s="175">
        <v>24.95</v>
      </c>
      <c r="E23" s="175">
        <v>248.99</v>
      </c>
      <c r="F23" s="176"/>
      <c r="G23" s="176"/>
      <c r="H23" s="177">
        <f t="shared" si="1"/>
        <v>0</v>
      </c>
      <c r="I23" s="178">
        <f t="shared" si="1"/>
        <v>0</v>
      </c>
      <c r="J23" s="212"/>
      <c r="K23" s="206">
        <f t="shared" si="0"/>
        <v>20.749166666666667</v>
      </c>
      <c r="L23" s="207">
        <f t="shared" si="2"/>
        <v>4.2008333333333319</v>
      </c>
      <c r="M23" s="207">
        <f t="shared" si="3"/>
        <v>50.409999999999982</v>
      </c>
    </row>
    <row r="24" spans="1:16" ht="19" x14ac:dyDescent="0.25">
      <c r="A24" s="173" t="s">
        <v>104</v>
      </c>
      <c r="B24" s="174" t="s">
        <v>32</v>
      </c>
      <c r="C24" s="174">
        <v>12</v>
      </c>
      <c r="D24" s="175">
        <v>10.95</v>
      </c>
      <c r="E24" s="175">
        <v>105.99</v>
      </c>
      <c r="F24" s="176"/>
      <c r="G24" s="176"/>
      <c r="H24" s="177">
        <f t="shared" si="1"/>
        <v>0</v>
      </c>
      <c r="I24" s="178">
        <f t="shared" si="1"/>
        <v>0</v>
      </c>
      <c r="J24" s="212"/>
      <c r="K24" s="206">
        <f t="shared" si="0"/>
        <v>8.8324999999999996</v>
      </c>
      <c r="L24" s="207">
        <f t="shared" si="2"/>
        <v>2.1174999999999997</v>
      </c>
      <c r="M24" s="207">
        <f t="shared" si="3"/>
        <v>25.409999999999997</v>
      </c>
    </row>
    <row r="25" spans="1:16" x14ac:dyDescent="0.2">
      <c r="J25" s="209"/>
    </row>
    <row r="26" spans="1:16" ht="19" x14ac:dyDescent="0.25">
      <c r="A26" s="166" t="s">
        <v>261</v>
      </c>
      <c r="B26" s="179"/>
      <c r="C26" s="179"/>
      <c r="D26" s="180"/>
      <c r="E26" s="180"/>
      <c r="F26" s="170">
        <f>SUM(F13:F24)</f>
        <v>0</v>
      </c>
      <c r="G26" s="170">
        <f t="shared" ref="G26:I26" si="4">SUM(G13:G24)</f>
        <v>0</v>
      </c>
      <c r="H26" s="181">
        <f t="shared" si="4"/>
        <v>0</v>
      </c>
      <c r="I26" s="181">
        <f t="shared" si="4"/>
        <v>0</v>
      </c>
      <c r="J26" s="213"/>
    </row>
    <row r="27" spans="1:16" x14ac:dyDescent="0.2">
      <c r="A27" s="147"/>
      <c r="B27" s="182"/>
      <c r="C27" s="182"/>
      <c r="D27" s="147"/>
      <c r="E27" s="147"/>
      <c r="F27" s="147"/>
      <c r="G27" s="147"/>
      <c r="H27" s="148"/>
      <c r="I27" s="147"/>
      <c r="J27" s="209"/>
    </row>
    <row r="28" spans="1:16" ht="16" thickBot="1" x14ac:dyDescent="0.25">
      <c r="J28" s="209"/>
    </row>
    <row r="29" spans="1:16" ht="20" thickBot="1" x14ac:dyDescent="0.3">
      <c r="A29" s="183" t="s">
        <v>262</v>
      </c>
      <c r="B29" s="184"/>
      <c r="C29" s="184"/>
      <c r="D29" s="185"/>
      <c r="J29" s="209"/>
    </row>
    <row r="30" spans="1:16" ht="19" x14ac:dyDescent="0.25">
      <c r="A30" s="186" t="s">
        <v>263</v>
      </c>
      <c r="E30" s="187" t="s">
        <v>264</v>
      </c>
      <c r="F30" s="187" t="s">
        <v>265</v>
      </c>
      <c r="G30" s="205"/>
      <c r="H30" s="205"/>
      <c r="I30" s="205"/>
      <c r="J30" s="214"/>
      <c r="K30"/>
      <c r="L30" s="4"/>
      <c r="M30"/>
      <c r="N30" s="1"/>
      <c r="O30" s="1"/>
      <c r="P30" s="1"/>
    </row>
    <row r="31" spans="1:16" ht="49" x14ac:dyDescent="0.25">
      <c r="A31" s="166" t="s">
        <v>119</v>
      </c>
      <c r="B31" s="188" t="s">
        <v>118</v>
      </c>
      <c r="C31" s="188" t="s">
        <v>117</v>
      </c>
      <c r="D31" s="188" t="s">
        <v>116</v>
      </c>
      <c r="E31" s="189" t="s">
        <v>266</v>
      </c>
      <c r="F31" s="167" t="s">
        <v>267</v>
      </c>
      <c r="G31" s="167"/>
      <c r="H31" s="167"/>
      <c r="I31" s="167"/>
      <c r="J31" s="215"/>
      <c r="K31" s="198" t="s">
        <v>279</v>
      </c>
      <c r="L31" s="199" t="s">
        <v>280</v>
      </c>
      <c r="M31" s="200" t="s">
        <v>281</v>
      </c>
      <c r="N31" s="201" t="s">
        <v>278</v>
      </c>
      <c r="O31" s="201" t="s">
        <v>276</v>
      </c>
      <c r="P31" s="201" t="s">
        <v>277</v>
      </c>
    </row>
    <row r="32" spans="1:16" ht="19" x14ac:dyDescent="0.25">
      <c r="A32" s="173" t="s">
        <v>115</v>
      </c>
      <c r="B32" s="190">
        <v>102.81</v>
      </c>
      <c r="C32" s="190">
        <v>100.69</v>
      </c>
      <c r="D32" s="190">
        <v>97.51</v>
      </c>
      <c r="E32" s="176"/>
      <c r="F32" s="177"/>
      <c r="G32" s="177"/>
      <c r="H32" s="177"/>
      <c r="I32" s="177"/>
      <c r="J32" s="216"/>
      <c r="K32" s="202">
        <f t="shared" ref="K32:K43" si="5">SUM(B32*3)/36</f>
        <v>8.5675000000000008</v>
      </c>
      <c r="L32" s="203">
        <f t="shared" ref="L32:L43" si="6">SUM(C32*5)/60</f>
        <v>8.3908333333333331</v>
      </c>
      <c r="M32" s="202">
        <f t="shared" ref="M32:M43" si="7">SUM(D32*10)/120</f>
        <v>8.1258333333333344</v>
      </c>
      <c r="N32" s="204">
        <f t="shared" ref="N32:N43" si="8">SUM(E13-B32)</f>
        <v>3.1799999999999926</v>
      </c>
      <c r="O32" s="204">
        <f t="shared" ref="O32:O43" si="9">SUM(E13-C32)</f>
        <v>5.2999999999999972</v>
      </c>
      <c r="P32" s="204">
        <f t="shared" ref="P32:P43" si="10">SUM(E13-D32)</f>
        <v>8.4799999999999898</v>
      </c>
    </row>
    <row r="33" spans="1:16" ht="19" x14ac:dyDescent="0.25">
      <c r="A33" s="173" t="s">
        <v>114</v>
      </c>
      <c r="B33" s="190">
        <v>102.81</v>
      </c>
      <c r="C33" s="190">
        <v>100.69</v>
      </c>
      <c r="D33" s="190">
        <v>97.51</v>
      </c>
      <c r="E33" s="176"/>
      <c r="F33" s="177"/>
      <c r="G33" s="177"/>
      <c r="H33" s="177"/>
      <c r="I33" s="177"/>
      <c r="J33" s="216"/>
      <c r="K33" s="202">
        <f t="shared" si="5"/>
        <v>8.5675000000000008</v>
      </c>
      <c r="L33" s="203">
        <f t="shared" si="6"/>
        <v>8.3908333333333331</v>
      </c>
      <c r="M33" s="202">
        <f t="shared" si="7"/>
        <v>8.1258333333333344</v>
      </c>
      <c r="N33" s="204">
        <f t="shared" si="8"/>
        <v>3.1799999999999926</v>
      </c>
      <c r="O33" s="204">
        <f t="shared" si="9"/>
        <v>5.2999999999999972</v>
      </c>
      <c r="P33" s="204">
        <f t="shared" si="10"/>
        <v>8.4799999999999898</v>
      </c>
    </row>
    <row r="34" spans="1:16" ht="19" x14ac:dyDescent="0.25">
      <c r="A34" s="173" t="s">
        <v>113</v>
      </c>
      <c r="B34" s="190">
        <v>102.81</v>
      </c>
      <c r="C34" s="190">
        <v>100.69</v>
      </c>
      <c r="D34" s="190">
        <v>97.51</v>
      </c>
      <c r="E34" s="176"/>
      <c r="F34" s="177"/>
      <c r="G34" s="177"/>
      <c r="H34" s="177"/>
      <c r="I34" s="177"/>
      <c r="J34" s="216"/>
      <c r="K34" s="202">
        <f t="shared" si="5"/>
        <v>8.5675000000000008</v>
      </c>
      <c r="L34" s="203">
        <f t="shared" si="6"/>
        <v>8.3908333333333331</v>
      </c>
      <c r="M34" s="202">
        <f t="shared" si="7"/>
        <v>8.1258333333333344</v>
      </c>
      <c r="N34" s="204">
        <f t="shared" si="8"/>
        <v>3.1799999999999926</v>
      </c>
      <c r="O34" s="204">
        <f t="shared" si="9"/>
        <v>5.2999999999999972</v>
      </c>
      <c r="P34" s="204">
        <f t="shared" si="10"/>
        <v>8.4799999999999898</v>
      </c>
    </row>
    <row r="35" spans="1:16" ht="19" x14ac:dyDescent="0.25">
      <c r="A35" s="173" t="s">
        <v>112</v>
      </c>
      <c r="B35" s="190">
        <v>160.04</v>
      </c>
      <c r="C35" s="190">
        <v>156.74</v>
      </c>
      <c r="D35" s="190">
        <v>151.79</v>
      </c>
      <c r="E35" s="176"/>
      <c r="F35" s="177"/>
      <c r="G35" s="177"/>
      <c r="H35" s="177"/>
      <c r="I35" s="177"/>
      <c r="J35" s="216"/>
      <c r="K35" s="202">
        <f t="shared" si="5"/>
        <v>13.336666666666666</v>
      </c>
      <c r="L35" s="203">
        <f t="shared" si="6"/>
        <v>13.061666666666667</v>
      </c>
      <c r="M35" s="202">
        <f t="shared" si="7"/>
        <v>12.649166666666666</v>
      </c>
      <c r="N35" s="204">
        <f t="shared" si="8"/>
        <v>4.9500000000000171</v>
      </c>
      <c r="O35" s="204">
        <f t="shared" si="9"/>
        <v>8.25</v>
      </c>
      <c r="P35" s="204">
        <f t="shared" si="10"/>
        <v>13.200000000000017</v>
      </c>
    </row>
    <row r="36" spans="1:16" ht="19" x14ac:dyDescent="0.25">
      <c r="A36" s="173" t="s">
        <v>111</v>
      </c>
      <c r="B36" s="190">
        <v>211.45</v>
      </c>
      <c r="C36" s="190">
        <v>207.09</v>
      </c>
      <c r="D36" s="190">
        <v>200.55</v>
      </c>
      <c r="E36" s="176"/>
      <c r="F36" s="177"/>
      <c r="G36" s="177"/>
      <c r="H36" s="177"/>
      <c r="I36" s="177"/>
      <c r="J36" s="216"/>
      <c r="K36" s="202">
        <f t="shared" si="5"/>
        <v>17.62083333333333</v>
      </c>
      <c r="L36" s="203">
        <f t="shared" si="6"/>
        <v>17.2575</v>
      </c>
      <c r="M36" s="202">
        <f t="shared" si="7"/>
        <v>16.712499999999999</v>
      </c>
      <c r="N36" s="204">
        <f t="shared" si="8"/>
        <v>6.5400000000000205</v>
      </c>
      <c r="O36" s="204">
        <f t="shared" si="9"/>
        <v>10.900000000000006</v>
      </c>
      <c r="P36" s="204">
        <f t="shared" si="10"/>
        <v>17.439999999999998</v>
      </c>
    </row>
    <row r="37" spans="1:16" ht="19" x14ac:dyDescent="0.25">
      <c r="A37" s="173" t="s">
        <v>110</v>
      </c>
      <c r="B37" s="190">
        <v>126.09</v>
      </c>
      <c r="C37" s="190">
        <v>123.49</v>
      </c>
      <c r="D37" s="190">
        <v>119.59</v>
      </c>
      <c r="E37" s="176"/>
      <c r="F37" s="177"/>
      <c r="G37" s="177"/>
      <c r="H37" s="177"/>
      <c r="I37" s="177"/>
      <c r="J37" s="216"/>
      <c r="K37" s="202">
        <f t="shared" si="5"/>
        <v>10.5075</v>
      </c>
      <c r="L37" s="203">
        <f t="shared" si="6"/>
        <v>10.290833333333332</v>
      </c>
      <c r="M37" s="202">
        <f t="shared" si="7"/>
        <v>9.9658333333333342</v>
      </c>
      <c r="N37" s="204">
        <f t="shared" si="8"/>
        <v>3.9000000000000057</v>
      </c>
      <c r="O37" s="204">
        <f t="shared" si="9"/>
        <v>6.5000000000000142</v>
      </c>
      <c r="P37" s="204">
        <f t="shared" si="10"/>
        <v>10.400000000000006</v>
      </c>
    </row>
    <row r="38" spans="1:16" ht="19" x14ac:dyDescent="0.25">
      <c r="A38" s="173" t="s">
        <v>109</v>
      </c>
      <c r="B38" s="190">
        <v>337.55</v>
      </c>
      <c r="C38" s="190">
        <v>330.59</v>
      </c>
      <c r="D38" s="190">
        <v>320.14999999999998</v>
      </c>
      <c r="E38" s="176"/>
      <c r="F38" s="177"/>
      <c r="G38" s="177"/>
      <c r="H38" s="177"/>
      <c r="I38" s="177"/>
      <c r="J38" s="216"/>
      <c r="K38" s="202">
        <f t="shared" si="5"/>
        <v>28.12916666666667</v>
      </c>
      <c r="L38" s="203">
        <f t="shared" si="6"/>
        <v>27.549166666666665</v>
      </c>
      <c r="M38" s="202">
        <f t="shared" si="7"/>
        <v>26.679166666666667</v>
      </c>
      <c r="N38" s="204">
        <f t="shared" si="8"/>
        <v>10.439999999999998</v>
      </c>
      <c r="O38" s="204">
        <f t="shared" si="9"/>
        <v>17.400000000000034</v>
      </c>
      <c r="P38" s="204">
        <f t="shared" si="10"/>
        <v>27.840000000000032</v>
      </c>
    </row>
    <row r="39" spans="1:16" ht="19" x14ac:dyDescent="0.25">
      <c r="A39" s="173" t="s">
        <v>108</v>
      </c>
      <c r="B39" s="190">
        <v>126.09</v>
      </c>
      <c r="C39" s="190">
        <v>123.49</v>
      </c>
      <c r="D39" s="190">
        <v>119.59</v>
      </c>
      <c r="E39" s="176"/>
      <c r="F39" s="177"/>
      <c r="G39" s="177"/>
      <c r="H39" s="177"/>
      <c r="I39" s="177"/>
      <c r="J39" s="216"/>
      <c r="K39" s="202">
        <f t="shared" si="5"/>
        <v>10.5075</v>
      </c>
      <c r="L39" s="203">
        <f t="shared" si="6"/>
        <v>10.290833333333332</v>
      </c>
      <c r="M39" s="202">
        <f t="shared" si="7"/>
        <v>9.9658333333333342</v>
      </c>
      <c r="N39" s="204">
        <f t="shared" si="8"/>
        <v>3.9000000000000057</v>
      </c>
      <c r="O39" s="204">
        <f t="shared" si="9"/>
        <v>6.5000000000000142</v>
      </c>
      <c r="P39" s="204">
        <f t="shared" si="10"/>
        <v>10.400000000000006</v>
      </c>
    </row>
    <row r="40" spans="1:16" ht="19" x14ac:dyDescent="0.25">
      <c r="A40" s="173" t="s">
        <v>107</v>
      </c>
      <c r="B40" s="190">
        <v>126.09</v>
      </c>
      <c r="C40" s="190">
        <v>123.49</v>
      </c>
      <c r="D40" s="190">
        <v>119.59</v>
      </c>
      <c r="E40" s="176"/>
      <c r="F40" s="177"/>
      <c r="G40" s="177"/>
      <c r="H40" s="177"/>
      <c r="I40" s="177"/>
      <c r="J40" s="216"/>
      <c r="K40" s="202">
        <f t="shared" si="5"/>
        <v>10.5075</v>
      </c>
      <c r="L40" s="203">
        <f t="shared" si="6"/>
        <v>10.290833333333332</v>
      </c>
      <c r="M40" s="202">
        <f t="shared" si="7"/>
        <v>9.9658333333333342</v>
      </c>
      <c r="N40" s="204">
        <f t="shared" si="8"/>
        <v>3.9000000000000057</v>
      </c>
      <c r="O40" s="204">
        <f t="shared" si="9"/>
        <v>6.5000000000000142</v>
      </c>
      <c r="P40" s="204">
        <f t="shared" si="10"/>
        <v>10.400000000000006</v>
      </c>
    </row>
    <row r="41" spans="1:16" ht="19" x14ac:dyDescent="0.25">
      <c r="A41" s="173" t="s">
        <v>106</v>
      </c>
      <c r="B41" s="190">
        <v>211.45</v>
      </c>
      <c r="C41" s="190">
        <v>207.09</v>
      </c>
      <c r="D41" s="190">
        <v>200.55</v>
      </c>
      <c r="E41" s="176"/>
      <c r="F41" s="177"/>
      <c r="G41" s="177"/>
      <c r="H41" s="177"/>
      <c r="I41" s="177"/>
      <c r="J41" s="216"/>
      <c r="K41" s="202">
        <f t="shared" si="5"/>
        <v>17.62083333333333</v>
      </c>
      <c r="L41" s="203">
        <f t="shared" si="6"/>
        <v>17.2575</v>
      </c>
      <c r="M41" s="202">
        <f t="shared" si="7"/>
        <v>16.712499999999999</v>
      </c>
      <c r="N41" s="204">
        <f t="shared" si="8"/>
        <v>6.5400000000000205</v>
      </c>
      <c r="O41" s="204">
        <f t="shared" si="9"/>
        <v>10.900000000000006</v>
      </c>
      <c r="P41" s="204">
        <f t="shared" si="10"/>
        <v>17.439999999999998</v>
      </c>
    </row>
    <row r="42" spans="1:16" ht="19" x14ac:dyDescent="0.25">
      <c r="A42" s="173" t="s">
        <v>105</v>
      </c>
      <c r="B42" s="190">
        <v>241.52</v>
      </c>
      <c r="C42" s="190">
        <v>236.54</v>
      </c>
      <c r="D42" s="190">
        <v>229.07</v>
      </c>
      <c r="E42" s="176"/>
      <c r="F42" s="177"/>
      <c r="G42" s="177"/>
      <c r="H42" s="177"/>
      <c r="I42" s="177"/>
      <c r="J42" s="216"/>
      <c r="K42" s="202">
        <f t="shared" si="5"/>
        <v>20.126666666666669</v>
      </c>
      <c r="L42" s="203">
        <f t="shared" si="6"/>
        <v>19.711666666666666</v>
      </c>
      <c r="M42" s="202">
        <f t="shared" si="7"/>
        <v>19.089166666666664</v>
      </c>
      <c r="N42" s="204">
        <f t="shared" si="8"/>
        <v>7.4699999999999989</v>
      </c>
      <c r="O42" s="204">
        <f t="shared" si="9"/>
        <v>12.450000000000017</v>
      </c>
      <c r="P42" s="204">
        <f t="shared" si="10"/>
        <v>19.920000000000016</v>
      </c>
    </row>
    <row r="43" spans="1:16" ht="19" x14ac:dyDescent="0.25">
      <c r="A43" s="173" t="s">
        <v>104</v>
      </c>
      <c r="B43" s="190">
        <v>102.81</v>
      </c>
      <c r="C43" s="190">
        <v>100.69</v>
      </c>
      <c r="D43" s="190">
        <v>97.51</v>
      </c>
      <c r="E43" s="176"/>
      <c r="F43" s="177"/>
      <c r="G43" s="177"/>
      <c r="H43" s="177"/>
      <c r="I43" s="177"/>
      <c r="J43" s="216"/>
      <c r="K43" s="202">
        <f t="shared" si="5"/>
        <v>8.5675000000000008</v>
      </c>
      <c r="L43" s="203">
        <f t="shared" si="6"/>
        <v>8.3908333333333331</v>
      </c>
      <c r="M43" s="202">
        <f t="shared" si="7"/>
        <v>8.1258333333333344</v>
      </c>
      <c r="N43" s="204">
        <f t="shared" si="8"/>
        <v>3.1799999999999926</v>
      </c>
      <c r="O43" s="204">
        <f t="shared" si="9"/>
        <v>5.2999999999999972</v>
      </c>
      <c r="P43" s="204">
        <f t="shared" si="10"/>
        <v>8.4799999999999898</v>
      </c>
    </row>
    <row r="44" spans="1:16" x14ac:dyDescent="0.2">
      <c r="J44" s="209"/>
    </row>
    <row r="45" spans="1:16" ht="19" x14ac:dyDescent="0.25">
      <c r="A45" s="166" t="s">
        <v>261</v>
      </c>
      <c r="B45" s="191"/>
      <c r="C45" s="191"/>
      <c r="D45" s="176"/>
      <c r="E45" s="170">
        <f>SUM(E32:E43)</f>
        <v>0</v>
      </c>
      <c r="F45" s="170">
        <f>SUM(F32:F43)</f>
        <v>0</v>
      </c>
      <c r="J45" s="209"/>
    </row>
    <row r="46" spans="1:16" x14ac:dyDescent="0.2">
      <c r="J46" s="209"/>
    </row>
    <row r="47" spans="1:16" ht="19" x14ac:dyDescent="0.25">
      <c r="A47" s="153" t="s">
        <v>268</v>
      </c>
      <c r="B47" s="192"/>
      <c r="C47" s="192"/>
      <c r="D47" s="193"/>
      <c r="E47" s="154"/>
      <c r="F47" s="154"/>
      <c r="G47" s="154"/>
      <c r="H47" s="194"/>
      <c r="I47" s="195">
        <f>+H26+I26+F45</f>
        <v>0</v>
      </c>
      <c r="J47" s="217"/>
    </row>
    <row r="48" spans="1:16" ht="19" x14ac:dyDescent="0.25">
      <c r="A48" s="196" t="s">
        <v>269</v>
      </c>
      <c r="B48" s="192"/>
      <c r="C48" s="192"/>
      <c r="D48" s="193"/>
      <c r="E48" s="154"/>
      <c r="F48" s="154"/>
      <c r="G48" s="154"/>
      <c r="H48" s="194"/>
      <c r="I48" s="170">
        <f>+I47*6%</f>
        <v>0</v>
      </c>
      <c r="J48" s="218"/>
    </row>
    <row r="49" spans="1:10" x14ac:dyDescent="0.2">
      <c r="A49" s="6"/>
      <c r="B49" s="5"/>
      <c r="C49" s="5"/>
      <c r="D49" s="6"/>
      <c r="I49" s="6"/>
      <c r="J49" s="219"/>
    </row>
    <row r="50" spans="1:10" ht="19" x14ac:dyDescent="0.25">
      <c r="A50" s="153" t="s">
        <v>270</v>
      </c>
      <c r="B50" s="192"/>
      <c r="C50" s="192"/>
      <c r="D50" s="193"/>
      <c r="E50" s="154"/>
      <c r="F50" s="154"/>
      <c r="G50" s="154"/>
      <c r="H50" s="194"/>
      <c r="I50" s="195">
        <f>SUM(I47:I49)</f>
        <v>0</v>
      </c>
      <c r="J50" s="217"/>
    </row>
    <row r="51" spans="1:10" ht="16" thickBot="1" x14ac:dyDescent="0.25">
      <c r="J51" s="209"/>
    </row>
    <row r="52" spans="1:10" ht="22" thickBot="1" x14ac:dyDescent="0.3">
      <c r="A52" s="247" t="s">
        <v>282</v>
      </c>
      <c r="B52" s="248"/>
      <c r="C52" s="248"/>
      <c r="D52" s="248"/>
      <c r="E52" s="248"/>
      <c r="F52" s="248"/>
      <c r="G52" s="248"/>
      <c r="H52" s="248"/>
      <c r="I52" s="249"/>
      <c r="J52" s="220"/>
    </row>
  </sheetData>
  <mergeCells count="9">
    <mergeCell ref="B8:D8"/>
    <mergeCell ref="B9:D9"/>
    <mergeCell ref="A52:I52"/>
    <mergeCell ref="A1:I1"/>
    <mergeCell ref="A2:I2"/>
    <mergeCell ref="B4:D4"/>
    <mergeCell ref="B5:D5"/>
    <mergeCell ref="B6:D6"/>
    <mergeCell ref="B7:D7"/>
  </mergeCells>
  <printOptions horizontalCentered="1"/>
  <pageMargins left="0.1" right="0.1" top="0.1" bottom="0.1" header="0.5" footer="0.5"/>
  <pageSetup scale="53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topLeftCell="A8" workbookViewId="0">
      <selection activeCell="I14" sqref="I14"/>
    </sheetView>
  </sheetViews>
  <sheetFormatPr baseColWidth="10" defaultColWidth="11.5" defaultRowHeight="15" x14ac:dyDescent="0.2"/>
  <cols>
    <col min="1" max="1" width="24.83203125" style="1" customWidth="1"/>
    <col min="2" max="2" width="44.6640625" style="1" customWidth="1"/>
    <col min="3" max="3" width="19.1640625" style="1" customWidth="1"/>
    <col min="4" max="4" width="13.5" style="1" customWidth="1"/>
    <col min="5" max="5" width="13.33203125" style="1" customWidth="1"/>
    <col min="6" max="6" width="16.33203125" style="1" customWidth="1"/>
    <col min="7" max="7" width="14.83203125" style="1" customWidth="1"/>
  </cols>
  <sheetData>
    <row r="1" spans="1:7" x14ac:dyDescent="0.2">
      <c r="A1" s="93" t="s">
        <v>120</v>
      </c>
      <c r="B1" s="94"/>
      <c r="C1" s="95" t="s">
        <v>121</v>
      </c>
      <c r="D1" s="95"/>
      <c r="E1" s="95"/>
      <c r="F1" s="95"/>
      <c r="G1" s="95"/>
    </row>
    <row r="2" spans="1:7" x14ac:dyDescent="0.2">
      <c r="A2" s="93" t="s">
        <v>122</v>
      </c>
      <c r="B2" s="96"/>
      <c r="C2" s="259" t="s">
        <v>283</v>
      </c>
      <c r="D2" s="260"/>
      <c r="E2" s="260"/>
      <c r="F2" s="260"/>
      <c r="G2" s="261"/>
    </row>
    <row r="3" spans="1:7" x14ac:dyDescent="0.2">
      <c r="A3" s="93" t="s">
        <v>123</v>
      </c>
      <c r="B3" s="96"/>
      <c r="C3" s="262"/>
      <c r="D3" s="263"/>
      <c r="E3" s="263"/>
      <c r="F3" s="263"/>
      <c r="G3" s="264"/>
    </row>
    <row r="4" spans="1:7" x14ac:dyDescent="0.2">
      <c r="A4" s="93" t="s">
        <v>124</v>
      </c>
      <c r="B4" s="96"/>
      <c r="C4" s="262"/>
      <c r="D4" s="263"/>
      <c r="E4" s="263"/>
      <c r="F4" s="263"/>
      <c r="G4" s="264"/>
    </row>
    <row r="5" spans="1:7" x14ac:dyDescent="0.2">
      <c r="A5" s="97" t="s">
        <v>125</v>
      </c>
      <c r="B5" s="94"/>
      <c r="C5" s="262"/>
      <c r="D5" s="263"/>
      <c r="E5" s="263"/>
      <c r="F5" s="263"/>
      <c r="G5" s="264"/>
    </row>
    <row r="6" spans="1:7" x14ac:dyDescent="0.2">
      <c r="A6" s="93" t="s">
        <v>126</v>
      </c>
      <c r="B6" s="94"/>
      <c r="C6" s="262"/>
      <c r="D6" s="263"/>
      <c r="E6" s="263"/>
      <c r="F6" s="263"/>
      <c r="G6" s="264"/>
    </row>
    <row r="7" spans="1:7" x14ac:dyDescent="0.2">
      <c r="A7" s="93"/>
      <c r="B7" s="96"/>
      <c r="C7" s="265"/>
      <c r="D7" s="266"/>
      <c r="E7" s="266"/>
      <c r="F7" s="266"/>
      <c r="G7" s="267"/>
    </row>
    <row r="8" spans="1:7" ht="45" customHeight="1" x14ac:dyDescent="0.25">
      <c r="A8" s="98" t="s">
        <v>127</v>
      </c>
      <c r="B8" s="98" t="s">
        <v>128</v>
      </c>
      <c r="C8" s="99" t="s">
        <v>129</v>
      </c>
      <c r="D8" s="99" t="s">
        <v>130</v>
      </c>
      <c r="E8" s="100" t="s">
        <v>131</v>
      </c>
      <c r="F8" s="101" t="s">
        <v>132</v>
      </c>
      <c r="G8" s="102" t="s">
        <v>133</v>
      </c>
    </row>
    <row r="9" spans="1:7" ht="21" x14ac:dyDescent="0.25">
      <c r="A9" s="269" t="s">
        <v>134</v>
      </c>
      <c r="B9" s="269"/>
      <c r="C9" s="269"/>
      <c r="D9" s="269"/>
      <c r="E9" s="269"/>
      <c r="F9" s="270"/>
      <c r="G9" s="103"/>
    </row>
    <row r="10" spans="1:7" ht="22" x14ac:dyDescent="0.25">
      <c r="A10" s="104" t="s">
        <v>135</v>
      </c>
      <c r="B10" s="105" t="s">
        <v>136</v>
      </c>
      <c r="C10" s="104" t="s">
        <v>137</v>
      </c>
      <c r="D10" s="223">
        <v>7.75</v>
      </c>
      <c r="E10" s="106" t="s">
        <v>138</v>
      </c>
      <c r="F10" s="107"/>
      <c r="G10" s="108">
        <f>SUM(F10*D10)</f>
        <v>0</v>
      </c>
    </row>
    <row r="11" spans="1:7" ht="22" x14ac:dyDescent="0.25">
      <c r="A11" s="104" t="s">
        <v>135</v>
      </c>
      <c r="B11" s="105" t="s">
        <v>139</v>
      </c>
      <c r="C11" s="104" t="s">
        <v>140</v>
      </c>
      <c r="D11" s="223">
        <v>17</v>
      </c>
      <c r="E11" s="109" t="s">
        <v>141</v>
      </c>
      <c r="F11" s="110"/>
      <c r="G11" s="108">
        <f t="shared" ref="G11:G28" si="0">SUM(F11*D11)</f>
        <v>0</v>
      </c>
    </row>
    <row r="12" spans="1:7" ht="22" x14ac:dyDescent="0.25">
      <c r="A12" s="104" t="s">
        <v>135</v>
      </c>
      <c r="B12" s="224" t="s">
        <v>142</v>
      </c>
      <c r="C12" s="104" t="s">
        <v>140</v>
      </c>
      <c r="D12" s="223">
        <v>17.5</v>
      </c>
      <c r="E12" s="109" t="s">
        <v>141</v>
      </c>
      <c r="F12" s="110"/>
      <c r="G12" s="108">
        <f t="shared" si="0"/>
        <v>0</v>
      </c>
    </row>
    <row r="13" spans="1:7" ht="22" x14ac:dyDescent="0.25">
      <c r="A13" s="104" t="s">
        <v>135</v>
      </c>
      <c r="B13" s="224" t="s">
        <v>143</v>
      </c>
      <c r="C13" s="104" t="s">
        <v>140</v>
      </c>
      <c r="D13" s="223">
        <v>16</v>
      </c>
      <c r="E13" s="109" t="s">
        <v>141</v>
      </c>
      <c r="F13" s="107"/>
      <c r="G13" s="108">
        <f t="shared" si="0"/>
        <v>0</v>
      </c>
    </row>
    <row r="14" spans="1:7" ht="21" x14ac:dyDescent="0.25">
      <c r="A14" s="74"/>
      <c r="B14" s="74"/>
      <c r="C14" s="74"/>
      <c r="D14" s="111"/>
      <c r="E14" s="111"/>
      <c r="F14" s="112"/>
      <c r="G14" s="113"/>
    </row>
    <row r="15" spans="1:7" ht="21" x14ac:dyDescent="0.25">
      <c r="A15" s="270" t="s">
        <v>144</v>
      </c>
      <c r="B15" s="271"/>
      <c r="C15" s="271"/>
      <c r="D15" s="271"/>
      <c r="E15" s="271"/>
      <c r="F15" s="271"/>
      <c r="G15" s="271"/>
    </row>
    <row r="16" spans="1:7" ht="22" x14ac:dyDescent="0.25">
      <c r="A16" s="104" t="s">
        <v>135</v>
      </c>
      <c r="B16" s="105" t="s">
        <v>145</v>
      </c>
      <c r="C16" s="105" t="s">
        <v>137</v>
      </c>
      <c r="D16" s="223">
        <v>7</v>
      </c>
      <c r="E16" s="114" t="s">
        <v>138</v>
      </c>
      <c r="F16" s="110"/>
      <c r="G16" s="108">
        <f t="shared" si="0"/>
        <v>0</v>
      </c>
    </row>
    <row r="17" spans="1:7" ht="22" x14ac:dyDescent="0.25">
      <c r="A17" s="104" t="s">
        <v>146</v>
      </c>
      <c r="B17" s="105" t="s">
        <v>147</v>
      </c>
      <c r="C17" s="105" t="s">
        <v>148</v>
      </c>
      <c r="D17" s="223">
        <v>12.5</v>
      </c>
      <c r="E17" s="114" t="s">
        <v>141</v>
      </c>
      <c r="F17" s="110"/>
      <c r="G17" s="108">
        <f t="shared" si="0"/>
        <v>0</v>
      </c>
    </row>
    <row r="18" spans="1:7" ht="22" x14ac:dyDescent="0.25">
      <c r="A18" s="104" t="s">
        <v>146</v>
      </c>
      <c r="B18" s="105" t="s">
        <v>149</v>
      </c>
      <c r="C18" s="105" t="s">
        <v>148</v>
      </c>
      <c r="D18" s="223">
        <v>12.5</v>
      </c>
      <c r="E18" s="114" t="s">
        <v>141</v>
      </c>
      <c r="F18" s="110"/>
      <c r="G18" s="108">
        <f t="shared" si="0"/>
        <v>0</v>
      </c>
    </row>
    <row r="19" spans="1:7" ht="22" x14ac:dyDescent="0.25">
      <c r="A19" s="104" t="s">
        <v>146</v>
      </c>
      <c r="B19" s="105" t="s">
        <v>150</v>
      </c>
      <c r="C19" s="105" t="s">
        <v>148</v>
      </c>
      <c r="D19" s="223">
        <v>12.95</v>
      </c>
      <c r="E19" s="114" t="s">
        <v>141</v>
      </c>
      <c r="F19" s="110"/>
      <c r="G19" s="108">
        <f t="shared" si="0"/>
        <v>0</v>
      </c>
    </row>
    <row r="20" spans="1:7" ht="22" x14ac:dyDescent="0.25">
      <c r="A20" s="104" t="s">
        <v>146</v>
      </c>
      <c r="B20" s="105" t="s">
        <v>151</v>
      </c>
      <c r="C20" s="105" t="s">
        <v>148</v>
      </c>
      <c r="D20" s="223">
        <v>12.5</v>
      </c>
      <c r="E20" s="114" t="s">
        <v>141</v>
      </c>
      <c r="F20" s="110"/>
      <c r="G20" s="108">
        <f t="shared" si="0"/>
        <v>0</v>
      </c>
    </row>
    <row r="21" spans="1:7" ht="22" x14ac:dyDescent="0.25">
      <c r="A21" s="104" t="s">
        <v>146</v>
      </c>
      <c r="B21" s="105" t="s">
        <v>152</v>
      </c>
      <c r="C21" s="105" t="s">
        <v>148</v>
      </c>
      <c r="D21" s="223">
        <v>12.75</v>
      </c>
      <c r="E21" s="114" t="s">
        <v>141</v>
      </c>
      <c r="F21" s="110"/>
      <c r="G21" s="108">
        <f t="shared" si="0"/>
        <v>0</v>
      </c>
    </row>
    <row r="22" spans="1:7" ht="22" x14ac:dyDescent="0.25">
      <c r="A22" s="104" t="s">
        <v>146</v>
      </c>
      <c r="B22" s="105" t="s">
        <v>153</v>
      </c>
      <c r="C22" s="105" t="s">
        <v>148</v>
      </c>
      <c r="D22" s="223">
        <v>12.75</v>
      </c>
      <c r="E22" s="114" t="s">
        <v>141</v>
      </c>
      <c r="F22" s="110"/>
      <c r="G22" s="108">
        <f t="shared" si="0"/>
        <v>0</v>
      </c>
    </row>
    <row r="23" spans="1:7" ht="22" x14ac:dyDescent="0.25">
      <c r="A23" s="104" t="s">
        <v>146</v>
      </c>
      <c r="B23" s="105" t="s">
        <v>154</v>
      </c>
      <c r="C23" s="105" t="s">
        <v>148</v>
      </c>
      <c r="D23" s="223">
        <v>12.75</v>
      </c>
      <c r="E23" s="114" t="s">
        <v>141</v>
      </c>
      <c r="F23" s="110"/>
      <c r="G23" s="108">
        <f t="shared" si="0"/>
        <v>0</v>
      </c>
    </row>
    <row r="24" spans="1:7" ht="22" x14ac:dyDescent="0.25">
      <c r="A24" s="104" t="s">
        <v>146</v>
      </c>
      <c r="B24" s="105" t="s">
        <v>155</v>
      </c>
      <c r="C24" s="104" t="s">
        <v>140</v>
      </c>
      <c r="D24" s="223">
        <v>13.25</v>
      </c>
      <c r="E24" s="114" t="s">
        <v>141</v>
      </c>
      <c r="F24" s="110"/>
      <c r="G24" s="108">
        <f t="shared" si="0"/>
        <v>0</v>
      </c>
    </row>
    <row r="25" spans="1:7" ht="22" x14ac:dyDescent="0.25">
      <c r="A25" s="104" t="s">
        <v>146</v>
      </c>
      <c r="B25" s="105" t="s">
        <v>156</v>
      </c>
      <c r="C25" s="104" t="s">
        <v>140</v>
      </c>
      <c r="D25" s="223">
        <v>13.75</v>
      </c>
      <c r="E25" s="114" t="s">
        <v>141</v>
      </c>
      <c r="F25" s="110"/>
      <c r="G25" s="108">
        <f t="shared" si="0"/>
        <v>0</v>
      </c>
    </row>
    <row r="26" spans="1:7" ht="22" x14ac:dyDescent="0.25">
      <c r="A26" s="104" t="s">
        <v>146</v>
      </c>
      <c r="B26" s="105" t="s">
        <v>157</v>
      </c>
      <c r="C26" s="104" t="s">
        <v>140</v>
      </c>
      <c r="D26" s="223">
        <v>16.399999999999999</v>
      </c>
      <c r="E26" s="114" t="s">
        <v>141</v>
      </c>
      <c r="F26" s="110"/>
      <c r="G26" s="108">
        <f t="shared" si="0"/>
        <v>0</v>
      </c>
    </row>
    <row r="27" spans="1:7" ht="22" x14ac:dyDescent="0.25">
      <c r="A27" s="104" t="s">
        <v>146</v>
      </c>
      <c r="B27" s="105" t="s">
        <v>158</v>
      </c>
      <c r="C27" s="104" t="s">
        <v>140</v>
      </c>
      <c r="D27" s="223">
        <v>16.399999999999999</v>
      </c>
      <c r="E27" s="114" t="s">
        <v>141</v>
      </c>
      <c r="F27" s="110"/>
      <c r="G27" s="108">
        <f t="shared" si="0"/>
        <v>0</v>
      </c>
    </row>
    <row r="28" spans="1:7" ht="22" x14ac:dyDescent="0.25">
      <c r="A28" s="104" t="s">
        <v>146</v>
      </c>
      <c r="B28" s="105" t="s">
        <v>159</v>
      </c>
      <c r="C28" s="105" t="s">
        <v>148</v>
      </c>
      <c r="D28" s="223">
        <v>16.399999999999999</v>
      </c>
      <c r="E28" s="114" t="s">
        <v>141</v>
      </c>
      <c r="F28" s="110"/>
      <c r="G28" s="108">
        <f t="shared" si="0"/>
        <v>0</v>
      </c>
    </row>
    <row r="29" spans="1:7" ht="21" x14ac:dyDescent="0.25">
      <c r="A29" s="74"/>
      <c r="B29" s="74"/>
      <c r="C29" s="74"/>
      <c r="D29" s="111"/>
      <c r="E29" s="115"/>
      <c r="F29" s="112"/>
      <c r="G29" s="113"/>
    </row>
    <row r="30" spans="1:7" ht="21" x14ac:dyDescent="0.25">
      <c r="A30" s="270" t="s">
        <v>160</v>
      </c>
      <c r="B30" s="271"/>
      <c r="C30" s="271"/>
      <c r="D30" s="271"/>
      <c r="E30" s="271"/>
      <c r="F30" s="271"/>
      <c r="G30" s="271"/>
    </row>
    <row r="31" spans="1:7" ht="22" x14ac:dyDescent="0.25">
      <c r="A31" s="104" t="s">
        <v>161</v>
      </c>
      <c r="B31" s="105" t="s">
        <v>162</v>
      </c>
      <c r="C31" s="105" t="s">
        <v>148</v>
      </c>
      <c r="D31" s="223">
        <v>9.35</v>
      </c>
      <c r="E31" s="114" t="s">
        <v>141</v>
      </c>
      <c r="F31" s="110"/>
      <c r="G31" s="108">
        <f t="shared" ref="G31:G62" si="1">SUM(F31*D31)</f>
        <v>0</v>
      </c>
    </row>
    <row r="32" spans="1:7" ht="22" x14ac:dyDescent="0.25">
      <c r="A32" s="104" t="s">
        <v>161</v>
      </c>
      <c r="B32" s="105" t="s">
        <v>163</v>
      </c>
      <c r="C32" s="105" t="s">
        <v>148</v>
      </c>
      <c r="D32" s="223">
        <v>9.35</v>
      </c>
      <c r="E32" s="114" t="s">
        <v>141</v>
      </c>
      <c r="F32" s="110"/>
      <c r="G32" s="108">
        <f t="shared" si="1"/>
        <v>0</v>
      </c>
    </row>
    <row r="33" spans="1:7" ht="22" x14ac:dyDescent="0.25">
      <c r="A33" s="104" t="s">
        <v>161</v>
      </c>
      <c r="B33" s="105" t="s">
        <v>164</v>
      </c>
      <c r="C33" s="105" t="s">
        <v>148</v>
      </c>
      <c r="D33" s="223">
        <v>9.35</v>
      </c>
      <c r="E33" s="114" t="s">
        <v>141</v>
      </c>
      <c r="F33" s="110"/>
      <c r="G33" s="108">
        <f t="shared" si="1"/>
        <v>0</v>
      </c>
    </row>
    <row r="34" spans="1:7" ht="22" x14ac:dyDescent="0.25">
      <c r="A34" s="104" t="s">
        <v>161</v>
      </c>
      <c r="B34" s="105" t="s">
        <v>165</v>
      </c>
      <c r="C34" s="105" t="s">
        <v>148</v>
      </c>
      <c r="D34" s="223">
        <v>9.35</v>
      </c>
      <c r="E34" s="114" t="s">
        <v>141</v>
      </c>
      <c r="F34" s="110"/>
      <c r="G34" s="108">
        <f t="shared" si="1"/>
        <v>0</v>
      </c>
    </row>
    <row r="35" spans="1:7" ht="22" x14ac:dyDescent="0.25">
      <c r="A35" s="104" t="s">
        <v>161</v>
      </c>
      <c r="B35" s="105" t="s">
        <v>166</v>
      </c>
      <c r="C35" s="105" t="s">
        <v>167</v>
      </c>
      <c r="D35" s="223">
        <v>13</v>
      </c>
      <c r="E35" s="114" t="s">
        <v>141</v>
      </c>
      <c r="F35" s="110"/>
      <c r="G35" s="108">
        <f t="shared" si="1"/>
        <v>0</v>
      </c>
    </row>
    <row r="36" spans="1:7" ht="22" x14ac:dyDescent="0.25">
      <c r="A36" s="104" t="s">
        <v>161</v>
      </c>
      <c r="B36" s="105" t="s">
        <v>168</v>
      </c>
      <c r="C36" s="105" t="s">
        <v>148</v>
      </c>
      <c r="D36" s="223">
        <v>10</v>
      </c>
      <c r="E36" s="114" t="s">
        <v>141</v>
      </c>
      <c r="F36" s="110"/>
      <c r="G36" s="108">
        <f t="shared" si="1"/>
        <v>0</v>
      </c>
    </row>
    <row r="37" spans="1:7" ht="22" x14ac:dyDescent="0.25">
      <c r="A37" s="104" t="s">
        <v>161</v>
      </c>
      <c r="B37" s="105" t="s">
        <v>169</v>
      </c>
      <c r="C37" s="105" t="s">
        <v>148</v>
      </c>
      <c r="D37" s="223">
        <v>10</v>
      </c>
      <c r="E37" s="114" t="s">
        <v>141</v>
      </c>
      <c r="F37" s="110"/>
      <c r="G37" s="108">
        <f t="shared" si="1"/>
        <v>0</v>
      </c>
    </row>
    <row r="38" spans="1:7" ht="22" x14ac:dyDescent="0.25">
      <c r="A38" s="104" t="s">
        <v>161</v>
      </c>
      <c r="B38" s="105" t="s">
        <v>170</v>
      </c>
      <c r="C38" s="105" t="s">
        <v>148</v>
      </c>
      <c r="D38" s="223">
        <v>10</v>
      </c>
      <c r="E38" s="114" t="s">
        <v>141</v>
      </c>
      <c r="F38" s="110"/>
      <c r="G38" s="108">
        <f t="shared" si="1"/>
        <v>0</v>
      </c>
    </row>
    <row r="39" spans="1:7" ht="22" x14ac:dyDescent="0.25">
      <c r="A39" s="104" t="s">
        <v>161</v>
      </c>
      <c r="B39" s="105" t="s">
        <v>171</v>
      </c>
      <c r="C39" s="105" t="s">
        <v>148</v>
      </c>
      <c r="D39" s="223">
        <v>10</v>
      </c>
      <c r="E39" s="114" t="s">
        <v>141</v>
      </c>
      <c r="F39" s="110"/>
      <c r="G39" s="108">
        <f t="shared" si="1"/>
        <v>0</v>
      </c>
    </row>
    <row r="40" spans="1:7" ht="22" x14ac:dyDescent="0.25">
      <c r="A40" s="104" t="s">
        <v>161</v>
      </c>
      <c r="B40" s="105" t="s">
        <v>172</v>
      </c>
      <c r="C40" s="105" t="s">
        <v>148</v>
      </c>
      <c r="D40" s="223">
        <v>10</v>
      </c>
      <c r="E40" s="114" t="s">
        <v>141</v>
      </c>
      <c r="F40" s="110"/>
      <c r="G40" s="108">
        <f t="shared" si="1"/>
        <v>0</v>
      </c>
    </row>
    <row r="41" spans="1:7" ht="22" x14ac:dyDescent="0.25">
      <c r="A41" s="104" t="s">
        <v>161</v>
      </c>
      <c r="B41" s="105" t="s">
        <v>173</v>
      </c>
      <c r="C41" s="105" t="s">
        <v>148</v>
      </c>
      <c r="D41" s="223">
        <v>9.35</v>
      </c>
      <c r="E41" s="114" t="s">
        <v>141</v>
      </c>
      <c r="F41" s="110"/>
      <c r="G41" s="108">
        <f t="shared" si="1"/>
        <v>0</v>
      </c>
    </row>
    <row r="42" spans="1:7" ht="22" x14ac:dyDescent="0.25">
      <c r="A42" s="104" t="s">
        <v>161</v>
      </c>
      <c r="B42" s="105" t="s">
        <v>174</v>
      </c>
      <c r="C42" s="105" t="s">
        <v>148</v>
      </c>
      <c r="D42" s="223">
        <v>9.35</v>
      </c>
      <c r="E42" s="114" t="s">
        <v>141</v>
      </c>
      <c r="F42" s="110"/>
      <c r="G42" s="108">
        <f t="shared" si="1"/>
        <v>0</v>
      </c>
    </row>
    <row r="43" spans="1:7" ht="21" x14ac:dyDescent="0.25">
      <c r="A43" s="74"/>
      <c r="B43" s="74"/>
      <c r="C43" s="74"/>
      <c r="D43" s="111"/>
      <c r="E43" s="115"/>
      <c r="F43" s="112"/>
      <c r="G43" s="113"/>
    </row>
    <row r="44" spans="1:7" ht="22" x14ac:dyDescent="0.25">
      <c r="A44" s="104" t="s">
        <v>175</v>
      </c>
      <c r="B44" s="105" t="s">
        <v>176</v>
      </c>
      <c r="C44" s="105" t="s">
        <v>148</v>
      </c>
      <c r="D44" s="223">
        <v>3.95</v>
      </c>
      <c r="E44" s="114" t="s">
        <v>141</v>
      </c>
      <c r="F44" s="110">
        <v>0</v>
      </c>
      <c r="G44" s="108">
        <f t="shared" si="1"/>
        <v>0</v>
      </c>
    </row>
    <row r="45" spans="1:7" ht="22" x14ac:dyDescent="0.25">
      <c r="A45" s="104" t="s">
        <v>175</v>
      </c>
      <c r="B45" s="14" t="s">
        <v>150</v>
      </c>
      <c r="C45" s="105" t="s">
        <v>148</v>
      </c>
      <c r="D45" s="223">
        <v>4.25</v>
      </c>
      <c r="E45" s="114" t="s">
        <v>141</v>
      </c>
      <c r="F45" s="110"/>
      <c r="G45" s="108">
        <f t="shared" si="1"/>
        <v>0</v>
      </c>
    </row>
    <row r="46" spans="1:7" ht="22" x14ac:dyDescent="0.25">
      <c r="A46" s="104" t="s">
        <v>175</v>
      </c>
      <c r="B46" s="105" t="s">
        <v>177</v>
      </c>
      <c r="C46" s="105" t="s">
        <v>148</v>
      </c>
      <c r="D46" s="223">
        <v>3.95</v>
      </c>
      <c r="E46" s="114" t="s">
        <v>141</v>
      </c>
      <c r="F46" s="110"/>
      <c r="G46" s="108">
        <f t="shared" si="1"/>
        <v>0</v>
      </c>
    </row>
    <row r="47" spans="1:7" ht="22" x14ac:dyDescent="0.25">
      <c r="A47" s="104" t="s">
        <v>175</v>
      </c>
      <c r="B47" s="105" t="s">
        <v>149</v>
      </c>
      <c r="C47" s="105" t="s">
        <v>148</v>
      </c>
      <c r="D47" s="223">
        <v>3.75</v>
      </c>
      <c r="E47" s="114" t="s">
        <v>141</v>
      </c>
      <c r="F47" s="110"/>
      <c r="G47" s="108">
        <f t="shared" si="1"/>
        <v>0</v>
      </c>
    </row>
    <row r="48" spans="1:7" ht="22" x14ac:dyDescent="0.25">
      <c r="A48" s="104" t="s">
        <v>175</v>
      </c>
      <c r="B48" s="105" t="s">
        <v>172</v>
      </c>
      <c r="C48" s="105" t="s">
        <v>148</v>
      </c>
      <c r="D48" s="223">
        <v>3.95</v>
      </c>
      <c r="E48" s="114" t="s">
        <v>141</v>
      </c>
      <c r="F48" s="110"/>
      <c r="G48" s="108">
        <f t="shared" si="1"/>
        <v>0</v>
      </c>
    </row>
    <row r="49" spans="1:7" ht="22" x14ac:dyDescent="0.25">
      <c r="A49" s="104" t="s">
        <v>175</v>
      </c>
      <c r="B49" s="105" t="s">
        <v>170</v>
      </c>
      <c r="C49" s="105" t="s">
        <v>148</v>
      </c>
      <c r="D49" s="223">
        <v>3.95</v>
      </c>
      <c r="E49" s="114" t="s">
        <v>141</v>
      </c>
      <c r="F49" s="110"/>
      <c r="G49" s="108">
        <f t="shared" si="1"/>
        <v>0</v>
      </c>
    </row>
    <row r="50" spans="1:7" ht="22" x14ac:dyDescent="0.25">
      <c r="A50" s="104" t="s">
        <v>175</v>
      </c>
      <c r="B50" s="105" t="s">
        <v>178</v>
      </c>
      <c r="C50" s="105" t="s">
        <v>148</v>
      </c>
      <c r="D50" s="225">
        <v>4.2</v>
      </c>
      <c r="E50" s="114" t="s">
        <v>141</v>
      </c>
      <c r="F50" s="110">
        <v>0</v>
      </c>
      <c r="G50" s="108">
        <f t="shared" si="1"/>
        <v>0</v>
      </c>
    </row>
    <row r="51" spans="1:7" ht="21" x14ac:dyDescent="0.25">
      <c r="A51" s="74"/>
      <c r="B51" s="74"/>
      <c r="C51" s="74"/>
      <c r="D51" s="111"/>
      <c r="E51" s="115"/>
      <c r="F51" s="112"/>
      <c r="G51" s="113"/>
    </row>
    <row r="52" spans="1:7" ht="22" x14ac:dyDescent="0.25">
      <c r="A52" s="104" t="s">
        <v>146</v>
      </c>
      <c r="B52" s="105" t="s">
        <v>179</v>
      </c>
      <c r="C52" s="105" t="s">
        <v>180</v>
      </c>
      <c r="D52" s="223">
        <v>11.9</v>
      </c>
      <c r="E52" s="114" t="s">
        <v>141</v>
      </c>
      <c r="F52" s="110">
        <v>0</v>
      </c>
      <c r="G52" s="108">
        <f t="shared" si="1"/>
        <v>0</v>
      </c>
    </row>
    <row r="53" spans="1:7" ht="22" x14ac:dyDescent="0.25">
      <c r="A53" s="104" t="s">
        <v>146</v>
      </c>
      <c r="B53" s="224" t="s">
        <v>181</v>
      </c>
      <c r="C53" s="105" t="s">
        <v>182</v>
      </c>
      <c r="D53" s="226">
        <v>12.5</v>
      </c>
      <c r="E53" s="114" t="s">
        <v>141</v>
      </c>
      <c r="F53" s="110"/>
      <c r="G53" s="108">
        <f t="shared" si="1"/>
        <v>0</v>
      </c>
    </row>
    <row r="54" spans="1:7" ht="21" x14ac:dyDescent="0.25">
      <c r="A54" s="270" t="s">
        <v>183</v>
      </c>
      <c r="B54" s="271"/>
      <c r="C54" s="271"/>
      <c r="D54" s="271"/>
      <c r="E54" s="271"/>
      <c r="F54" s="271"/>
      <c r="G54" s="271"/>
    </row>
    <row r="55" spans="1:7" ht="22" x14ac:dyDescent="0.25">
      <c r="A55" s="104" t="s">
        <v>135</v>
      </c>
      <c r="B55" s="105" t="s">
        <v>184</v>
      </c>
      <c r="C55" s="105" t="s">
        <v>185</v>
      </c>
      <c r="D55" s="223">
        <v>63.75</v>
      </c>
      <c r="E55" s="114" t="s">
        <v>186</v>
      </c>
      <c r="F55" s="110"/>
      <c r="G55" s="108">
        <f t="shared" si="1"/>
        <v>0</v>
      </c>
    </row>
    <row r="56" spans="1:7" ht="22" x14ac:dyDescent="0.25">
      <c r="A56" s="104" t="s">
        <v>135</v>
      </c>
      <c r="B56" s="14" t="s">
        <v>187</v>
      </c>
      <c r="C56" s="105" t="s">
        <v>185</v>
      </c>
      <c r="D56" s="223">
        <v>40</v>
      </c>
      <c r="E56" s="114" t="s">
        <v>186</v>
      </c>
      <c r="F56" s="110"/>
      <c r="G56" s="108">
        <f t="shared" si="1"/>
        <v>0</v>
      </c>
    </row>
    <row r="57" spans="1:7" ht="21" x14ac:dyDescent="0.25">
      <c r="A57" s="116"/>
      <c r="B57" s="117"/>
      <c r="C57" s="117"/>
      <c r="D57" s="118"/>
      <c r="E57" s="119"/>
      <c r="F57" s="120"/>
      <c r="G57" s="121"/>
    </row>
    <row r="58" spans="1:7" ht="22" x14ac:dyDescent="0.25">
      <c r="A58" s="105" t="s">
        <v>284</v>
      </c>
      <c r="B58" s="14" t="s">
        <v>285</v>
      </c>
      <c r="C58" s="105" t="s">
        <v>17</v>
      </c>
      <c r="D58" s="223">
        <v>7.5</v>
      </c>
      <c r="E58" s="114" t="s">
        <v>141</v>
      </c>
      <c r="F58" s="227"/>
      <c r="G58" s="228"/>
    </row>
    <row r="59" spans="1:7" ht="21" x14ac:dyDescent="0.25">
      <c r="A59" s="270" t="s">
        <v>188</v>
      </c>
      <c r="B59" s="271"/>
      <c r="C59" s="271"/>
      <c r="D59" s="271"/>
      <c r="E59" s="271"/>
      <c r="F59" s="271"/>
      <c r="G59" s="271"/>
    </row>
    <row r="60" spans="1:7" ht="44" x14ac:dyDescent="0.25">
      <c r="A60" s="104" t="s">
        <v>189</v>
      </c>
      <c r="B60" s="105" t="s">
        <v>190</v>
      </c>
      <c r="C60" s="105" t="s">
        <v>180</v>
      </c>
      <c r="D60" s="223">
        <v>12.25</v>
      </c>
      <c r="E60" s="114" t="s">
        <v>141</v>
      </c>
      <c r="F60" s="110"/>
      <c r="G60" s="108">
        <f t="shared" si="1"/>
        <v>0</v>
      </c>
    </row>
    <row r="61" spans="1:7" ht="44" x14ac:dyDescent="0.25">
      <c r="A61" s="104" t="s">
        <v>189</v>
      </c>
      <c r="B61" s="105" t="s">
        <v>191</v>
      </c>
      <c r="C61" s="105" t="s">
        <v>180</v>
      </c>
      <c r="D61" s="223">
        <v>11.5</v>
      </c>
      <c r="E61" s="114" t="s">
        <v>141</v>
      </c>
      <c r="F61" s="110"/>
      <c r="G61" s="108">
        <f t="shared" si="1"/>
        <v>0</v>
      </c>
    </row>
    <row r="62" spans="1:7" ht="44" x14ac:dyDescent="0.25">
      <c r="A62" s="104" t="s">
        <v>189</v>
      </c>
      <c r="B62" s="105" t="s">
        <v>192</v>
      </c>
      <c r="C62" s="105" t="s">
        <v>182</v>
      </c>
      <c r="D62" s="223">
        <v>13.5</v>
      </c>
      <c r="E62" s="114" t="s">
        <v>141</v>
      </c>
      <c r="F62" s="110"/>
      <c r="G62" s="108">
        <f t="shared" si="1"/>
        <v>0</v>
      </c>
    </row>
    <row r="63" spans="1:7" ht="21" x14ac:dyDescent="0.25">
      <c r="A63" s="122"/>
      <c r="B63" s="122"/>
      <c r="C63" s="122"/>
      <c r="D63" s="123"/>
      <c r="E63" s="124"/>
      <c r="F63" s="125"/>
      <c r="G63" s="126"/>
    </row>
    <row r="64" spans="1:7" ht="22" x14ac:dyDescent="0.25">
      <c r="A64" s="127"/>
      <c r="B64" s="128"/>
      <c r="C64" s="128"/>
      <c r="D64" s="129"/>
      <c r="E64" s="130" t="s">
        <v>193</v>
      </c>
      <c r="F64" s="131">
        <f>SUM(F10:F62)</f>
        <v>0</v>
      </c>
      <c r="G64" s="132">
        <f>SUM(G10:G62)</f>
        <v>0</v>
      </c>
    </row>
    <row r="65" spans="1:7" ht="21" customHeight="1" x14ac:dyDescent="0.2">
      <c r="A65" s="268" t="s">
        <v>194</v>
      </c>
      <c r="B65" s="268"/>
      <c r="C65" s="268"/>
      <c r="D65" s="268"/>
      <c r="E65" s="268"/>
      <c r="F65" s="268"/>
      <c r="G65" s="268"/>
    </row>
    <row r="66" spans="1:7" ht="11" customHeight="1" x14ac:dyDescent="0.2">
      <c r="A66" s="268"/>
      <c r="B66" s="268"/>
      <c r="C66" s="268"/>
      <c r="D66" s="268"/>
      <c r="E66" s="268"/>
      <c r="F66" s="268"/>
      <c r="G66" s="268"/>
    </row>
  </sheetData>
  <mergeCells count="7">
    <mergeCell ref="C2:G7"/>
    <mergeCell ref="A65:G66"/>
    <mergeCell ref="A9:F9"/>
    <mergeCell ref="A15:G15"/>
    <mergeCell ref="A30:G30"/>
    <mergeCell ref="A54:G54"/>
    <mergeCell ref="A59:G59"/>
  </mergeCells>
  <hyperlinks>
    <hyperlink ref="A5" r:id="rId1" xr:uid="{00000000-0004-0000-0300-000000000000}"/>
  </hyperlinks>
  <pageMargins left="0.7" right="0.7" top="0.75" bottom="0.75" header="0.3" footer="0.3"/>
  <pageSetup scale="50" orientation="portrait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 Direct Price List</vt:lpstr>
      <vt:lpstr>Price List - No Mazza</vt:lpstr>
      <vt:lpstr>Mazza Price Sheet</vt:lpstr>
      <vt:lpstr>RoundTop Dist - Cheese</vt:lpstr>
      <vt:lpstr>Sheet1</vt:lpstr>
      <vt:lpstr>'Mazza Price Sheet'!Print_Area</vt:lpstr>
      <vt:lpstr>'PA Direct Price List'!Print_Area</vt:lpstr>
      <vt:lpstr>'Price List - No Mazza'!Print_Area</vt:lpstr>
      <vt:lpstr>'RoundTop Dist - Cheese'!Print_Area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redmanschiller617@gmail.com</dc:creator>
  <cp:lastModifiedBy>redmanschiller617@gmail.com</cp:lastModifiedBy>
  <cp:lastPrinted>2019-11-06T19:44:22Z</cp:lastPrinted>
  <dcterms:created xsi:type="dcterms:W3CDTF">2019-09-10T15:46:51Z</dcterms:created>
  <dcterms:modified xsi:type="dcterms:W3CDTF">2019-11-14T14:28:16Z</dcterms:modified>
</cp:coreProperties>
</file>